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filterPrivacy="1" codeName="ThisWorkbook" defaultThemeVersion="124226"/>
  <bookViews>
    <workbookView xWindow="360" yWindow="300" windowWidth="14880" windowHeight="7155" tabRatio="947"/>
  </bookViews>
  <sheets>
    <sheet name="PRESUPUESTO" sheetId="69" r:id="rId1"/>
    <sheet name="GENERADORES" sheetId="68" state="hidden" r:id="rId2"/>
  </sheets>
  <externalReferences>
    <externalReference r:id="rId3"/>
    <externalReference r:id="rId4"/>
    <externalReference r:id="rId5"/>
    <externalReference r:id="rId6"/>
  </externalReferences>
  <definedNames>
    <definedName name="_EXC120" localSheetId="1" hidden="1">{#N/A,#N/A,FALSE,"RESU.NUM.GEN";#N/A,#N/A,FALSE,"PIEZAS.ESP"}</definedName>
    <definedName name="_EXC120" localSheetId="0" hidden="1">{#N/A,#N/A,FALSE,"RESU.NUM.GEN";#N/A,#N/A,FALSE,"PIEZAS.ESP"}</definedName>
    <definedName name="_xlnm._FilterDatabase" localSheetId="1" hidden="1">GENERADORES!$A$22:$D$23</definedName>
    <definedName name="_xlnm._FilterDatabase" localSheetId="0" hidden="1">PRESUPUESTO!$D$1:$D$295</definedName>
    <definedName name="_Parse_In" localSheetId="0" hidden="1">[1]AguaSec2!#REF!</definedName>
    <definedName name="_Parse_Out" localSheetId="0" hidden="1">[1]AguaSec2!#REF!</definedName>
    <definedName name="_PAV01" localSheetId="1">#REF!</definedName>
    <definedName name="_PAV01" localSheetId="0">#REF!</definedName>
    <definedName name="A" localSheetId="1">{#N/A,#N/A,FALSE,"CAR. EST.";#N/A,#N/A,FALSE,"CONVOL1";#N/A,#N/A,FALSE,"NUM. GEN. 1"}</definedName>
    <definedName name="A" localSheetId="0">{#N/A,#N/A,FALSE,"CAR. EST.";#N/A,#N/A,FALSE,"CONVOL1";#N/A,#N/A,FALSE,"NUM. GEN. 1"}</definedName>
    <definedName name="A_impresión_IM" localSheetId="1">#REF!</definedName>
    <definedName name="A_impresión_IM" localSheetId="0">#REF!</definedName>
    <definedName name="A22COLPOZ" localSheetId="1">[2]POZOS!#REF!</definedName>
    <definedName name="A22COLPOZ" localSheetId="0">[2]POZOS!#REF!</definedName>
    <definedName name="A23MEDCAÑ" localSheetId="1">#REF!</definedName>
    <definedName name="A23MEDCAÑ" localSheetId="0">#REF!</definedName>
    <definedName name="A28CERPOZ" localSheetId="1">'[3]GEN-VAR'!#REF!</definedName>
    <definedName name="A28CERPOZ" localSheetId="0">'[3]GEN-VAR'!#REF!</definedName>
    <definedName name="A29RETU13" localSheetId="1">'[3]GEN-VAR'!#REF!</definedName>
    <definedName name="A29RETU13" localSheetId="0">'[3]GEN-VAR'!#REF!</definedName>
    <definedName name="A36LIMZAN" localSheetId="1">#REF!</definedName>
    <definedName name="A36LIMZAN" localSheetId="0">#REF!</definedName>
    <definedName name="ACOST" localSheetId="1" hidden="1">{#N/A,#N/A,FALSE,"CAR. EST.";#N/A,#N/A,FALSE,"CONVOL1";#N/A,#N/A,FALSE,"NUM. GEN. 1"}</definedName>
    <definedName name="ACOST" localSheetId="0" hidden="1">{#N/A,#N/A,FALSE,"CAR. EST.";#N/A,#N/A,FALSE,"CONVOL1";#N/A,#N/A,FALSE,"NUM. GEN. 1"}</definedName>
    <definedName name="AI" localSheetId="1">#REF!</definedName>
    <definedName name="AI" localSheetId="0">#REF!</definedName>
    <definedName name="_xlnm.Print_Area" localSheetId="1">GENERADORES!$A$1:$N$73</definedName>
    <definedName name="_xlnm.Print_Area" localSheetId="0">PRESUPUESTO!$A$1:$F$284</definedName>
    <definedName name="_xlnm.Print_Area">#N/A</definedName>
    <definedName name="asd" localSheetId="1" hidden="1">{#N/A,#N/A,FALSE,"RESU.NUM.GEN";#N/A,#N/A,FALSE,"PIEZAS.ESP"}</definedName>
    <definedName name="asd" localSheetId="0" hidden="1">{#N/A,#N/A,FALSE,"RESU.NUM.GEN";#N/A,#N/A,FALSE,"PIEZAS.ESP"}</definedName>
    <definedName name="ASDAS" localSheetId="1" hidden="1">[1]AguaSec2!#REF!</definedName>
    <definedName name="ASDAS" localSheetId="0" hidden="1">[1]AguaSec2!#REF!</definedName>
    <definedName name="ASDASD" localSheetId="1">'[3]GEN-VAR'!#REF!</definedName>
    <definedName name="ASDASD" localSheetId="0">'[3]GEN-VAR'!#REF!</definedName>
    <definedName name="_xlnm.Database" localSheetId="1">#REF!</definedName>
    <definedName name="_xlnm.Database">#REF!</definedName>
    <definedName name="BSDTS">#REF!</definedName>
    <definedName name="CARPETA" localSheetId="1" hidden="1">{#N/A,#N/A,FALSE,"CAR. EST.";#N/A,#N/A,FALSE,"CONVOL1";#N/A,#N/A,FALSE,"NUM. GEN. 1"}</definedName>
    <definedName name="CARPETA" localSheetId="0" hidden="1">{#N/A,#N/A,FALSE,"CAR. EST.";#N/A,#N/A,FALSE,"CONVOL1";#N/A,#N/A,FALSE,"NUM. GEN. 1"}</definedName>
    <definedName name="CH" localSheetId="1" hidden="1">{#N/A,#N/A,FALSE,"CAR. EST.";#N/A,#N/A,FALSE,"CONVOL1";#N/A,#N/A,FALSE,"NUM. GEN. 1"}</definedName>
    <definedName name="CH" localSheetId="0" hidden="1">{#N/A,#N/A,FALSE,"CAR. EST.";#N/A,#N/A,FALSE,"CONVOL1";#N/A,#N/A,FALSE,"NUM. GEN. 1"}</definedName>
    <definedName name="Contratos" localSheetId="1">#REF!</definedName>
    <definedName name="Contratos" localSheetId="0">#REF!</definedName>
    <definedName name="D" localSheetId="1" hidden="1">{#N/A,#N/A,FALSE,"RESU.NUM.GEN";#N/A,#N/A,FALSE,"PIEZAS.ESP"}</definedName>
    <definedName name="D" localSheetId="0" hidden="1">{#N/A,#N/A,FALSE,"RESU.NUM.GEN";#N/A,#N/A,FALSE,"PIEZAS.ESP"}</definedName>
    <definedName name="dasd" localSheetId="1" hidden="1">{#N/A,#N/A,FALSE,"RESU.NUM.GEN";#N/A,#N/A,FALSE,"PIEZAS.ESP"}</definedName>
    <definedName name="dasd" localSheetId="0" hidden="1">{#N/A,#N/A,FALSE,"RESU.NUM.GEN";#N/A,#N/A,FALSE,"PIEZAS.ESP"}</definedName>
    <definedName name="dd" localSheetId="1" hidden="1">{#N/A,#N/A,FALSE,"RESU.NUM.GEN";#N/A,#N/A,FALSE,"PIEZAS.ESP"}</definedName>
    <definedName name="dd" localSheetId="0" hidden="1">{#N/A,#N/A,FALSE,"RESU.NUM.GEN";#N/A,#N/A,FALSE,"PIEZAS.ESP"}</definedName>
    <definedName name="dddd" localSheetId="1" hidden="1">[1]AguaSec2!#REF!</definedName>
    <definedName name="dddd" localSheetId="0" hidden="1">[1]AguaSec2!#REF!</definedName>
    <definedName name="DFG" localSheetId="1" hidden="1">{#N/A,#N/A,FALSE,"RESU.NUM.GEN";#N/A,#N/A,FALSE,"PIEZAS.ESP"}</definedName>
    <definedName name="DFG" localSheetId="0" hidden="1">{#N/A,#N/A,FALSE,"RESU.NUM.GEN";#N/A,#N/A,FALSE,"PIEZAS.ESP"}</definedName>
    <definedName name="ds" localSheetId="1" hidden="1">{#N/A,#N/A,FALSE,"RESU.NUM.GEN";#N/A,#N/A,FALSE,"PIEZAS.ESP"}</definedName>
    <definedName name="ds" localSheetId="0" hidden="1">{#N/A,#N/A,FALSE,"RESU.NUM.GEN";#N/A,#N/A,FALSE,"PIEZAS.ESP"}</definedName>
    <definedName name="E" localSheetId="1" hidden="1">{#N/A,#N/A,FALSE,"RESU.NUM.GEN";#N/A,#N/A,FALSE,"PIEZAS.ESP"}</definedName>
    <definedName name="E" localSheetId="0" hidden="1">{#N/A,#N/A,FALSE,"RESU.NUM.GEN";#N/A,#N/A,FALSE,"PIEZAS.ESP"}</definedName>
    <definedName name="ERT" localSheetId="1" hidden="1">{#N/A,#N/A,FALSE,"RESU.NUM.GEN";#N/A,#N/A,FALSE,"PIEZAS.ESP"}</definedName>
    <definedName name="ERT" localSheetId="0" hidden="1">{#N/A,#N/A,FALSE,"RESU.NUM.GEN";#N/A,#N/A,FALSE,"PIEZAS.ESP"}</definedName>
    <definedName name="ex" localSheetId="1" hidden="1">{#N/A,#N/A,FALSE,"RESU.NUM.GEN";#N/A,#N/A,FALSE,"PIEZAS.ESP"}</definedName>
    <definedName name="ex" localSheetId="0" hidden="1">{#N/A,#N/A,FALSE,"RESU.NUM.GEN";#N/A,#N/A,FALSE,"PIEZAS.ESP"}</definedName>
    <definedName name="FSDF" localSheetId="1" hidden="1">{#N/A,#N/A,FALSE,"RESU.NUM.GEN";#N/A,#N/A,FALSE,"PIEZAS.ESP"}</definedName>
    <definedName name="FSDF" localSheetId="0" hidden="1">{#N/A,#N/A,FALSE,"RESU.NUM.GEN";#N/A,#N/A,FALSE,"PIEZAS.ESP"}</definedName>
    <definedName name="GGG" localSheetId="1" hidden="1">{#N/A,#N/A,FALSE,"RESU.NUM.GEN";#N/A,#N/A,FALSE,"PIEZAS.ESP"}</definedName>
    <definedName name="GGG" localSheetId="0" hidden="1">{#N/A,#N/A,FALSE,"RESU.NUM.GEN";#N/A,#N/A,FALSE,"PIEZAS.ESP"}</definedName>
    <definedName name="GHF" localSheetId="1" hidden="1">{#N/A,#N/A,FALSE,"RESU.NUM.GEN";#N/A,#N/A,FALSE,"PIEZAS.ESP"}</definedName>
    <definedName name="GHF" localSheetId="0" hidden="1">{#N/A,#N/A,FALSE,"RESU.NUM.GEN";#N/A,#N/A,FALSE,"PIEZAS.ESP"}</definedName>
    <definedName name="GHGHJ" localSheetId="1" hidden="1">{#N/A,#N/A,FALSE,"RESU.NUM.GEN";#N/A,#N/A,FALSE,"PIEZAS.ESP"}</definedName>
    <definedName name="GHGHJ" localSheetId="0" hidden="1">{#N/A,#N/A,FALSE,"RESU.NUM.GEN";#N/A,#N/A,FALSE,"PIEZAS.ESP"}</definedName>
    <definedName name="HFGH" localSheetId="1" hidden="1">{#N/A,#N/A,FALSE,"RESU.NUM.GEN";#N/A,#N/A,FALSE,"PIEZAS.ESP"}</definedName>
    <definedName name="HFGH" localSheetId="0" hidden="1">{#N/A,#N/A,FALSE,"RESU.NUM.GEN";#N/A,#N/A,FALSE,"PIEZAS.ESP"}</definedName>
    <definedName name="HOJA1" localSheetId="1" hidden="1">{#N/A,#N/A,FALSE,"RESU.NUM.GEN";#N/A,#N/A,FALSE,"PIEZAS.ESP"}</definedName>
    <definedName name="HOJA1" localSheetId="0" hidden="1">{#N/A,#N/A,FALSE,"RESU.NUM.GEN";#N/A,#N/A,FALSE,"PIEZAS.ESP"}</definedName>
    <definedName name="il">#N/A</definedName>
    <definedName name="instmed" localSheetId="1" hidden="1">{#N/A,#N/A,FALSE,"CAR. EST.";#N/A,#N/A,FALSE,"CONVOL1";#N/A,#N/A,FALSE,"NUM. GEN. 1"}</definedName>
    <definedName name="instmed" localSheetId="0" hidden="1">{#N/A,#N/A,FALSE,"CAR. EST.";#N/A,#N/A,FALSE,"CONVOL1";#N/A,#N/A,FALSE,"NUM. GEN. 1"}</definedName>
    <definedName name="jad" localSheetId="1" hidden="1">{#N/A,#N/A,FALSE,"RESU.NUM.GEN";#N/A,#N/A,FALSE,"PIEZAS.ESP"}</definedName>
    <definedName name="jad" localSheetId="0" hidden="1">{#N/A,#N/A,FALSE,"RESU.NUM.GEN";#N/A,#N/A,FALSE,"PIEZAS.ESP"}</definedName>
    <definedName name="JAS" localSheetId="1" hidden="1">{#N/A,#N/A,FALSE,"RESU.NUM.GEN";#N/A,#N/A,FALSE,"PIEZAS.ESP"}</definedName>
    <definedName name="JAS" localSheetId="0" hidden="1">{#N/A,#N/A,FALSE,"RESU.NUM.GEN";#N/A,#N/A,FALSE,"PIEZAS.ESP"}</definedName>
    <definedName name="JHH" localSheetId="1" hidden="1">{#N/A,#N/A,FALSE,"RESU.NUM.GEN";#N/A,#N/A,FALSE,"PIEZAS.ESP"}</definedName>
    <definedName name="JHH" localSheetId="0" hidden="1">{#N/A,#N/A,FALSE,"RESU.NUM.GEN";#N/A,#N/A,FALSE,"PIEZAS.ESP"}</definedName>
    <definedName name="K" localSheetId="1">{#N/A,#N/A,FALSE,"CAR. EST.";#N/A,#N/A,FALSE,"CONVOL1";#N/A,#N/A,FALSE,"NUM. GEN. 1"}</definedName>
    <definedName name="K" localSheetId="0">{#N/A,#N/A,FALSE,"CAR. EST.";#N/A,#N/A,FALSE,"CONVOL1";#N/A,#N/A,FALSE,"NUM. GEN. 1"}</definedName>
    <definedName name="kj">#N/A</definedName>
    <definedName name="KOM" localSheetId="1" hidden="1">{#N/A,#N/A,FALSE,"CAR. EST.";#N/A,#N/A,FALSE,"CONVOL1";#N/A,#N/A,FALSE,"NUM. GEN. 1"}</definedName>
    <definedName name="KOM" localSheetId="0" hidden="1">{#N/A,#N/A,FALSE,"CAR. EST.";#N/A,#N/A,FALSE,"CONVOL1";#N/A,#N/A,FALSE,"NUM. GEN. 1"}</definedName>
    <definedName name="L" localSheetId="1" hidden="1">{#N/A,#N/A,FALSE,"CAR. EST.";#N/A,#N/A,FALSE,"CONVOL1";#N/A,#N/A,FALSE,"NUM. GEN. 1"}</definedName>
    <definedName name="L" localSheetId="0" hidden="1">{#N/A,#N/A,FALSE,"CAR. EST.";#N/A,#N/A,FALSE,"CONVOL1";#N/A,#N/A,FALSE,"NUM. GEN. 1"}</definedName>
    <definedName name="Letras" localSheetId="1">#REF!</definedName>
    <definedName name="Letras" localSheetId="0">#REF!</definedName>
    <definedName name="NOSE" localSheetId="1" hidden="1">{#N/A,#N/A,FALSE,"CAR. EST.";#N/A,#N/A,FALSE,"CONVOL1";#N/A,#N/A,FALSE,"NUM. GEN. 1"}</definedName>
    <definedName name="NOSE" localSheetId="0" hidden="1">{#N/A,#N/A,FALSE,"CAR. EST.";#N/A,#N/A,FALSE,"CONVOL1";#N/A,#N/A,FALSE,"NUM. GEN. 1"}</definedName>
    <definedName name="ñlkñl" localSheetId="1" hidden="1">{#N/A,#N/A,FALSE,"CAR. EST.";#N/A,#N/A,FALSE,"CONVOL1";#N/A,#N/A,FALSE,"NUM. GEN. 1"}</definedName>
    <definedName name="ñlkñl" localSheetId="0" hidden="1">{#N/A,#N/A,FALSE,"CAR. EST.";#N/A,#N/A,FALSE,"CONVOL1";#N/A,#N/A,FALSE,"NUM. GEN. 1"}</definedName>
    <definedName name="P" localSheetId="1" hidden="1">{#N/A,#N/A,FALSE,"CAR. EST.";#N/A,#N/A,FALSE,"CONVOL1";#N/A,#N/A,FALSE,"NUM. GEN. 1"}</definedName>
    <definedName name="P" localSheetId="0" hidden="1">{#N/A,#N/A,FALSE,"CAR. EST.";#N/A,#N/A,FALSE,"CONVOL1";#N/A,#N/A,FALSE,"NUM. GEN. 1"}</definedName>
    <definedName name="Payment_Needed">"Pago necesario"</definedName>
    <definedName name="PE" localSheetId="1">#REF!</definedName>
    <definedName name="PE" localSheetId="0">#REF!</definedName>
    <definedName name="pl">#N/A</definedName>
    <definedName name="PO" localSheetId="1" hidden="1">{#N/A,#N/A,FALSE,"CAR. EST.";#N/A,#N/A,FALSE,"CONVOL1";#N/A,#N/A,FALSE,"NUM. GEN. 1"}</definedName>
    <definedName name="PO" localSheetId="0" hidden="1">{#N/A,#N/A,FALSE,"CAR. EST.";#N/A,#N/A,FALSE,"CONVOL1";#N/A,#N/A,FALSE,"NUM. GEN. 1"}</definedName>
    <definedName name="POZO" localSheetId="1" hidden="1">{#N/A,#N/A,FALSE,"CAR. EST.";#N/A,#N/A,FALSE,"CONVOL1";#N/A,#N/A,FALSE,"NUM. GEN. 1"}</definedName>
    <definedName name="POZO" localSheetId="0" hidden="1">{#N/A,#N/A,FALSE,"CAR. EST.";#N/A,#N/A,FALSE,"CONVOL1";#N/A,#N/A,FALSE,"NUM. GEN. 1"}</definedName>
    <definedName name="POZO325" localSheetId="1" hidden="1">{#N/A,#N/A,FALSE,"CAR. EST.";#N/A,#N/A,FALSE,"CONVOL1";#N/A,#N/A,FALSE,"NUM. GEN. 1"}</definedName>
    <definedName name="POZO325" localSheetId="0" hidden="1">{#N/A,#N/A,FALSE,"CAR. EST.";#N/A,#N/A,FALSE,"CONVOL1";#N/A,#N/A,FALSE,"NUM. GEN. 1"}</definedName>
    <definedName name="programa">#REF!</definedName>
    <definedName name="RAMAL" hidden="1">{#N/A,#N/A,FALSE,"CAR. EST.";#N/A,#N/A,FALSE,"CONVOL1";#N/A,#N/A,FALSE,"NUM. GEN. 1"}</definedName>
    <definedName name="REDUCCION" localSheetId="1" hidden="1">{#N/A,#N/A,FALSE,"CAR. EST.";#N/A,#N/A,FALSE,"CONVOL1";#N/A,#N/A,FALSE,"NUM. GEN. 1"}</definedName>
    <definedName name="REDUCCION" localSheetId="0" hidden="1">{#N/A,#N/A,FALSE,"CAR. EST.";#N/A,#N/A,FALSE,"CONVOL1";#N/A,#N/A,FALSE,"NUM. GEN. 1"}</definedName>
    <definedName name="Reimbursement">"Reembolso"</definedName>
    <definedName name="RELLENO" localSheetId="1" hidden="1">{#N/A,#N/A,FALSE,"CAR. EST.";#N/A,#N/A,FALSE,"CONVOL1";#N/A,#N/A,FALSE,"NUM. GEN. 1"}</definedName>
    <definedName name="RELLENO" localSheetId="0" hidden="1">{#N/A,#N/A,FALSE,"CAR. EST.";#N/A,#N/A,FALSE,"CONVOL1";#N/A,#N/A,FALSE,"NUM. GEN. 1"}</definedName>
    <definedName name="SAD" localSheetId="1">#REF!</definedName>
    <definedName name="SAD" localSheetId="0">#REF!</definedName>
    <definedName name="sdas" localSheetId="1" hidden="1">{#N/A,#N/A,FALSE,"RESU.NUM.GEN";#N/A,#N/A,FALSE,"PIEZAS.ESP"}</definedName>
    <definedName name="sdas" localSheetId="0" hidden="1">{#N/A,#N/A,FALSE,"RESU.NUM.GEN";#N/A,#N/A,FALSE,"PIEZAS.ESP"}</definedName>
    <definedName name="SDGGH" localSheetId="1" hidden="1">{#N/A,#N/A,FALSE,"RESU.NUM.GEN";#N/A,#N/A,FALSE,"PIEZAS.ESP"}</definedName>
    <definedName name="SDGGH" localSheetId="0" hidden="1">{#N/A,#N/A,FALSE,"RESU.NUM.GEN";#N/A,#N/A,FALSE,"PIEZAS.ESP"}</definedName>
    <definedName name="SFH" localSheetId="1" hidden="1">{#N/A,#N/A,FALSE,"RESU.NUM.GEN";#N/A,#N/A,FALSE,"PIEZAS.ESP"}</definedName>
    <definedName name="SFH" localSheetId="0" hidden="1">{#N/A,#N/A,FALSE,"RESU.NUM.GEN";#N/A,#N/A,FALSE,"PIEZAS.ESP"}</definedName>
    <definedName name="ss" localSheetId="1" hidden="1">{#N/A,#N/A,FALSE,"RESU.NUM.GEN";#N/A,#N/A,FALSE,"PIEZAS.ESP"}</definedName>
    <definedName name="ss" localSheetId="0" hidden="1">{#N/A,#N/A,FALSE,"RESU.NUM.GEN";#N/A,#N/A,FALSE,"PIEZAS.ESP"}</definedName>
    <definedName name="ssdsd">#N/A</definedName>
    <definedName name="SUM.COPLE" localSheetId="1" hidden="1">{#N/A,#N/A,FALSE,"CAR. EST.";#N/A,#N/A,FALSE,"CONVOL1";#N/A,#N/A,FALSE,"NUM. GEN. 1"}</definedName>
    <definedName name="SUM.COPLE" localSheetId="0" hidden="1">{#N/A,#N/A,FALSE,"CAR. EST.";#N/A,#N/A,FALSE,"CONVOL1";#N/A,#N/A,FALSE,"NUM. GEN. 1"}</definedName>
    <definedName name="TC" localSheetId="1">#REF!</definedName>
    <definedName name="TC" localSheetId="0">#REF!</definedName>
    <definedName name="tempRange">[4]Sheet1!$A$1</definedName>
    <definedName name="TI" localSheetId="1">#REF!</definedName>
    <definedName name="TI" localSheetId="0">#REF!</definedName>
    <definedName name="_xlnm.Print_Titles" localSheetId="0">PRESUPUESTO!$1:$13</definedName>
    <definedName name="_xlnm.Print_Titles">#N/A</definedName>
    <definedName name="Títulos_a_imprimir_IM" localSheetId="1">#REF!</definedName>
    <definedName name="Títulos_a_imprimir_IM" localSheetId="0">#REF!</definedName>
    <definedName name="tuberia" localSheetId="1" hidden="1">{#N/A,#N/A,FALSE,"RESU.NUM.GEN";#N/A,#N/A,FALSE,"PIEZAS.ESP"}</definedName>
    <definedName name="tuberia" localSheetId="0" hidden="1">{#N/A,#N/A,FALSE,"RESU.NUM.GEN";#N/A,#N/A,FALSE,"PIEZAS.ESP"}</definedName>
    <definedName name="TUBO" localSheetId="1" hidden="1">{#N/A,#N/A,FALSE,"CAR. EST.";#N/A,#N/A,FALSE,"CONVOL1";#N/A,#N/A,FALSE,"NUM. GEN. 1"}</definedName>
    <definedName name="TUBO" localSheetId="0" hidden="1">{#N/A,#N/A,FALSE,"CAR. EST.";#N/A,#N/A,FALSE,"CONVOL1";#N/A,#N/A,FALSE,"NUM. GEN. 1"}</definedName>
    <definedName name="VE" localSheetId="1">#REF!</definedName>
    <definedName name="VE" localSheetId="0">#REF!</definedName>
    <definedName name="wrn.17505." localSheetId="1" hidden="1">{#N/A,#N/A,FALSE,"AVALUO";#N/A,#N/A,FALSE,"CONDOMINIO";#N/A,#N/A,FALSE,"IGECEM"}</definedName>
    <definedName name="wrn.17505." localSheetId="0" hidden="1">{#N/A,#N/A,FALSE,"AVALUO";#N/A,#N/A,FALSE,"CONDOMINIO";#N/A,#N/A,FALSE,"IGECEM"}</definedName>
    <definedName name="wrn.FORMATOS._.1." localSheetId="1" hidden="1">{#N/A,#N/A,FALSE,"CAR. EST.";#N/A,#N/A,FALSE,"CONVOL1";#N/A,#N/A,FALSE,"NUM. GEN. 1"}</definedName>
    <definedName name="wrn.FORMATOS._.1." localSheetId="0" hidden="1">{#N/A,#N/A,FALSE,"CAR. EST.";#N/A,#N/A,FALSE,"CONVOL1";#N/A,#N/A,FALSE,"NUM. GEN. 1"}</definedName>
    <definedName name="wrn.impresion._.de._.finiquito._.1." localSheetId="1" hidden="1">{#N/A,#N/A,FALSE,"RESU.NUM.GEN";#N/A,#N/A,FALSE,"PIEZAS.ESP"}</definedName>
    <definedName name="wrn.impresion._.de._.finiquito._.1." localSheetId="0" hidden="1">{#N/A,#N/A,FALSE,"RESU.NUM.GEN";#N/A,#N/A,FALSE,"PIEZAS.ESP"}</definedName>
    <definedName name="wrn.PRUEBA." localSheetId="1" hidden="1">{#N/A,#N/A,FALSE,"AVALUO";#N/A,#N/A,FALSE,"CONDOMINIO";#N/A,#N/A,FALSE,"TDF"}</definedName>
    <definedName name="wrn.PRUEBA." localSheetId="0" hidden="1">{#N/A,#N/A,FALSE,"AVALUO";#N/A,#N/A,FALSE,"CONDOMINIO";#N/A,#N/A,FALSE,"TDF"}</definedName>
    <definedName name="xxx">#REF!</definedName>
  </definedNames>
  <calcPr calcId="171027"/>
  <fileRecoveryPr autoRecover="0"/>
</workbook>
</file>

<file path=xl/calcChain.xml><?xml version="1.0" encoding="utf-8"?>
<calcChain xmlns="http://schemas.openxmlformats.org/spreadsheetml/2006/main">
  <c r="E226" i="69" l="1"/>
  <c r="B135" i="69" l="1"/>
  <c r="B50" i="69" l="1"/>
  <c r="B41" i="68" l="1"/>
  <c r="B70" i="68"/>
  <c r="B64" i="68"/>
  <c r="O67" i="68" l="1"/>
  <c r="O64" i="68"/>
  <c r="O41" i="68"/>
  <c r="B279" i="69" l="1"/>
  <c r="A279" i="69"/>
  <c r="B278" i="69"/>
  <c r="A278" i="69"/>
  <c r="B277" i="69" l="1"/>
  <c r="A277" i="69"/>
  <c r="B276" i="69"/>
  <c r="A276" i="69"/>
  <c r="B275" i="69"/>
  <c r="A275" i="69"/>
  <c r="B274" i="69"/>
  <c r="A274" i="69"/>
  <c r="B272" i="69"/>
  <c r="A272" i="69"/>
  <c r="B271" i="69"/>
  <c r="A271" i="69"/>
  <c r="B270" i="69"/>
  <c r="A270" i="69"/>
  <c r="B133" i="69"/>
  <c r="G58" i="68" l="1"/>
  <c r="C58" i="68"/>
  <c r="A58" i="68"/>
  <c r="G57" i="68"/>
  <c r="C57" i="68"/>
  <c r="A57" i="68"/>
  <c r="G56" i="68"/>
  <c r="C56" i="68"/>
  <c r="A56" i="68"/>
  <c r="L55" i="68"/>
  <c r="G55" i="68"/>
  <c r="I55" i="68" s="1"/>
  <c r="C55" i="68"/>
  <c r="H55" i="68" s="1"/>
  <c r="G34" i="68"/>
  <c r="C34" i="68"/>
  <c r="A34" i="68"/>
  <c r="N34" i="68" s="1"/>
  <c r="G33" i="68"/>
  <c r="C33" i="68"/>
  <c r="A33" i="68"/>
  <c r="N33" i="68" s="1"/>
  <c r="G32" i="68"/>
  <c r="C32" i="68"/>
  <c r="A32" i="68"/>
  <c r="N32" i="68" s="1"/>
  <c r="L31" i="68"/>
  <c r="G31" i="68"/>
  <c r="I31" i="68" s="1"/>
  <c r="C31" i="68"/>
  <c r="E252" i="69"/>
  <c r="E250" i="69"/>
  <c r="E240" i="69"/>
  <c r="B225" i="69"/>
  <c r="B224" i="69"/>
  <c r="B223" i="69"/>
  <c r="B222" i="69"/>
  <c r="B221" i="69"/>
  <c r="B220" i="69"/>
  <c r="B219" i="69"/>
  <c r="B218" i="69"/>
  <c r="B217" i="69"/>
  <c r="B216" i="69"/>
  <c r="B215" i="69"/>
  <c r="B214" i="69"/>
  <c r="E184" i="69"/>
  <c r="E174" i="69"/>
  <c r="A259" i="69"/>
  <c r="B259" i="69"/>
  <c r="A260" i="69"/>
  <c r="B260" i="69"/>
  <c r="A261" i="69"/>
  <c r="B261" i="69"/>
  <c r="A262" i="69"/>
  <c r="B262" i="69"/>
  <c r="A263" i="69"/>
  <c r="B263" i="69"/>
  <c r="A264" i="69"/>
  <c r="B264" i="69"/>
  <c r="A265" i="69"/>
  <c r="B265" i="69"/>
  <c r="A267" i="69"/>
  <c r="B267" i="69"/>
  <c r="A268" i="69"/>
  <c r="B268" i="69"/>
  <c r="A269" i="69"/>
  <c r="B269" i="69"/>
  <c r="E166" i="69"/>
  <c r="E164" i="69"/>
  <c r="E154" i="69"/>
  <c r="E136" i="69"/>
  <c r="B134" i="69"/>
  <c r="B132" i="69"/>
  <c r="B131" i="69"/>
  <c r="B130" i="69"/>
  <c r="B129" i="69"/>
  <c r="B128" i="69"/>
  <c r="E110" i="69"/>
  <c r="E100" i="69"/>
  <c r="L34" i="68" l="1"/>
  <c r="L57" i="68"/>
  <c r="N57" i="68"/>
  <c r="H31" i="68"/>
  <c r="J31" i="68" s="1"/>
  <c r="K31" i="68" s="1"/>
  <c r="M31" i="68" s="1"/>
  <c r="N56" i="68"/>
  <c r="H58" i="68"/>
  <c r="J58" i="68" s="1"/>
  <c r="N58" i="68"/>
  <c r="L32" i="68"/>
  <c r="H33" i="68"/>
  <c r="J33" i="68" s="1"/>
  <c r="L58" i="68"/>
  <c r="A60" i="68"/>
  <c r="H57" i="68"/>
  <c r="I57" i="68"/>
  <c r="L56" i="68"/>
  <c r="H56" i="68"/>
  <c r="J56" i="68" s="1"/>
  <c r="H34" i="68"/>
  <c r="J34" i="68" s="1"/>
  <c r="I34" i="68"/>
  <c r="L33" i="68"/>
  <c r="H32" i="68"/>
  <c r="J32" i="68" s="1"/>
  <c r="I32" i="68"/>
  <c r="J57" i="68"/>
  <c r="K57" i="68" s="1"/>
  <c r="M57" i="68" s="1"/>
  <c r="J55" i="68"/>
  <c r="K55" i="68" s="1"/>
  <c r="I56" i="68"/>
  <c r="I58" i="68"/>
  <c r="N36" i="68"/>
  <c r="I33" i="68"/>
  <c r="A36" i="68"/>
  <c r="N60" i="68" l="1"/>
  <c r="L36" i="68"/>
  <c r="L60" i="68"/>
  <c r="K34" i="68"/>
  <c r="M34" i="68" s="1"/>
  <c r="I60" i="68"/>
  <c r="J36" i="68"/>
  <c r="K58" i="68"/>
  <c r="M58" i="68" s="1"/>
  <c r="K56" i="68"/>
  <c r="M56" i="68" s="1"/>
  <c r="M55" i="68"/>
  <c r="J60" i="68"/>
  <c r="K33" i="68"/>
  <c r="M33" i="68" s="1"/>
  <c r="K32" i="68"/>
  <c r="M32" i="68" s="1"/>
  <c r="I36" i="68"/>
  <c r="M36" i="68" l="1"/>
  <c r="K36" i="68"/>
  <c r="K60" i="68"/>
  <c r="M60" i="68"/>
  <c r="E73" i="69" l="1"/>
  <c r="E63" i="69"/>
  <c r="B49" i="69"/>
  <c r="B48" i="69"/>
  <c r="B47" i="69" l="1"/>
  <c r="B46" i="69"/>
  <c r="A10" i="68" l="1"/>
  <c r="N10" i="68" s="1"/>
  <c r="A9" i="68"/>
  <c r="N9" i="68" l="1"/>
  <c r="A8" i="68" l="1"/>
  <c r="N8" i="68" l="1"/>
  <c r="N12" i="68" s="1"/>
  <c r="A12" i="68" l="1"/>
  <c r="L7" i="68"/>
  <c r="E91" i="69"/>
  <c r="E89" i="69"/>
  <c r="E57" i="69"/>
  <c r="E31" i="69"/>
  <c r="E21" i="69"/>
  <c r="L10" i="68"/>
  <c r="G10" i="68"/>
  <c r="I10" i="68" s="1"/>
  <c r="C10" i="68"/>
  <c r="H10" i="68" s="1"/>
  <c r="J10" i="68" s="1"/>
  <c r="L9" i="68"/>
  <c r="G9" i="68"/>
  <c r="I9" i="68" s="1"/>
  <c r="C9" i="68"/>
  <c r="L8" i="68"/>
  <c r="G8" i="68"/>
  <c r="I8" i="68" s="1"/>
  <c r="C8" i="68"/>
  <c r="H8" i="68" s="1"/>
  <c r="G7" i="68"/>
  <c r="I7" i="68" s="1"/>
  <c r="C7" i="68"/>
  <c r="H7" i="68" s="1"/>
  <c r="J7" i="68" s="1"/>
  <c r="L12" i="68" l="1"/>
  <c r="K10" i="68"/>
  <c r="M10" i="68" s="1"/>
  <c r="H9" i="68"/>
  <c r="J9" i="68" s="1"/>
  <c r="K9" i="68" s="1"/>
  <c r="M9" i="68" s="1"/>
  <c r="J8" i="68"/>
  <c r="K8" i="68" s="1"/>
  <c r="M8" i="68" s="1"/>
  <c r="K7" i="68"/>
  <c r="I12" i="68"/>
  <c r="K12" i="68" l="1"/>
  <c r="J12" i="68"/>
  <c r="M7" i="68"/>
  <c r="M12" i="68" s="1"/>
</calcChain>
</file>

<file path=xl/sharedStrings.xml><?xml version="1.0" encoding="utf-8"?>
<sst xmlns="http://schemas.openxmlformats.org/spreadsheetml/2006/main" count="467" uniqueCount="209">
  <si>
    <t>COMISIÓN DE AGUA POTABLE Y ALCANTARILLADO</t>
  </si>
  <si>
    <t>TOTAL</t>
  </si>
  <si>
    <t>UNIDAD</t>
  </si>
  <si>
    <t>LOCALIDAD:</t>
  </si>
  <si>
    <t>MUNICIPIO:</t>
  </si>
  <si>
    <t>CANTIDAD</t>
  </si>
  <si>
    <t>CLAVE</t>
  </si>
  <si>
    <t>P.U.</t>
  </si>
  <si>
    <t>IMPORTE</t>
  </si>
  <si>
    <t>PZA</t>
  </si>
  <si>
    <t>M2</t>
  </si>
  <si>
    <t>M3</t>
  </si>
  <si>
    <t>ML</t>
  </si>
  <si>
    <t>OBRA:</t>
  </si>
  <si>
    <t>CONCEPTO</t>
  </si>
  <si>
    <t>SUBTOTAL</t>
  </si>
  <si>
    <t>TRABAJOS PRELIMINARES</t>
  </si>
  <si>
    <t>TRABAJOS COMPLEMENTARIOS</t>
  </si>
  <si>
    <t>SUMINISTRO E INSTALACIÓN DE ADAPTADOR DE COMPRESIÓN DE 13 X 16 MM (OMEGA). INCLUYE: MATERIALES, MANO DE OBRA Y HERRAMIENTA.</t>
  </si>
  <si>
    <t>TUBERIAS Y PIEZAS ESPECIALES</t>
  </si>
  <si>
    <t>OBRA CIVIL</t>
  </si>
  <si>
    <t>Ancho (B)</t>
  </si>
  <si>
    <t>Profundidad (H)</t>
  </si>
  <si>
    <t>Plantilla</t>
  </si>
  <si>
    <t>Area de seccion (m2)</t>
  </si>
  <si>
    <t>Volumen de Tubo (por tramo)</t>
  </si>
  <si>
    <t>Longitud (ml)</t>
  </si>
  <si>
    <t>Diametro (pulg)</t>
  </si>
  <si>
    <t>Diametro (m)</t>
  </si>
  <si>
    <t>Excavacion (m3)</t>
  </si>
  <si>
    <t>Relleno Acostillado (m3)</t>
  </si>
  <si>
    <t>Relleno a Volteo (m3)</t>
  </si>
  <si>
    <t>Plantilla (m3)</t>
  </si>
  <si>
    <t>Acarreo (m3)</t>
  </si>
  <si>
    <t>Corte de Pavimento (m2)</t>
  </si>
  <si>
    <t>TOMAS DOMICILIARIAS</t>
  </si>
  <si>
    <t>SUMINISTRO E INSTALACIÓN DE TUBO RAMAL DE POLIETILENO DE ALTA DENSIDAD CLASE 10 KG/CM2 DE 13 MM. DE LA ABRAZADERA AL CUADRO DE MEDICIÓN. INCLUYE: EXCAVACIÓN, RELLENO DE ZANJAS, MATERIALES, MANO DE OBRA Y HERRAMIENTA.</t>
  </si>
  <si>
    <t>Ampliación:</t>
  </si>
  <si>
    <t>Sustitución:</t>
  </si>
  <si>
    <t>16% DE IVA</t>
  </si>
  <si>
    <t>(3" Diam.)</t>
  </si>
  <si>
    <t>(4" Diam.)</t>
  </si>
  <si>
    <t>CORTE Y REPOSICIÓN DE CARPETA ASFALTICA DE 5 CM ELABORADA CON MEZCLA DE EMULSION ASFALTICA Y AGREGADO PETREO EN CALIENTE INCLUYE: MAQUINARIA, RIEGO DE IMPREGNACION EN PROPORCION DE 2 LTS/M2, TODOS LOS MATERIALES, MANO DE OBRA, HERRAMIENTA Y EQUIPO.</t>
  </si>
  <si>
    <t>CARGA Y ACARREO DE MATERIAL EXCEDENTE (MEDIDO COMPACTO) HASTA 1er KILÓMETRO SOBRE TERRACERIAS LOMERIO SUAVE REVESTIDO, LOMERIO PRONUNCIADO INCLUYE: ABUNDAMIENTO ESPERADO, MANO DE OBRA, EQUIPO Y MANIOBRAS LOCALES.</t>
  </si>
  <si>
    <t>ACARREO DE MATERIAL EXCEDENTE (MEDIDO COMPACTO) KILÓMETROS SUBSECUENTES, SOBRE TERRACERIAS LOMERIO SUAVE REVESTIDO Y/O LOMERIO PRONUNCIADO. INCLUYE: ABUNDAMIENTO ESPERADO, EQUIPO Y MANIOBRAS LOCALES.</t>
  </si>
  <si>
    <t>M3/KM</t>
  </si>
  <si>
    <t>PRESUPUESTO BASE</t>
  </si>
  <si>
    <t>QUINTANA ROO GOBIERNO DEL ESTADO</t>
  </si>
  <si>
    <t>I</t>
  </si>
  <si>
    <t>CRCASF5</t>
  </si>
  <si>
    <t>TEE DE 3" X 3" DE DIÁMETRO</t>
  </si>
  <si>
    <t>CRUZ DE 3" X 3" DE DIÁMETRO</t>
  </si>
  <si>
    <t>CODO DE 90° X 3" DE DIÁMETRO</t>
  </si>
  <si>
    <t>CODO DE 22° X 3" DE DIÁMETRO</t>
  </si>
  <si>
    <t>CODO DE 45° X 3" DE DIÁMETRO</t>
  </si>
  <si>
    <t>ADAPC13SI</t>
  </si>
  <si>
    <t>CANCTD</t>
  </si>
  <si>
    <t>ATRAQ150</t>
  </si>
  <si>
    <t>CONSTRUCCION DE ATRAQUES DE CONCRETO F'C= 150 KG/CM2 ACABADO COMUN, TMA 19 MM, INCLUYE: FABRICACION, COLOCACION, CIMBRA Y DESCIMBRA, MATERIALES, MANO DE OBRA Y HERRAMIENTA.</t>
  </si>
  <si>
    <t>ACARR1KM</t>
  </si>
  <si>
    <t>ACARRSUB</t>
  </si>
  <si>
    <t>LIMP05</t>
  </si>
  <si>
    <t>II</t>
  </si>
  <si>
    <t>BASTON01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</si>
  <si>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</si>
  <si>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</si>
  <si>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</si>
  <si>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</si>
  <si>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</si>
  <si>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</si>
  <si>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</si>
  <si>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</si>
  <si>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</si>
  <si>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TRAYNL03</t>
  </si>
  <si>
    <t>TRAZO Y NIVELACION PARA LINEA DE AGUA POTABLE, DRENAJE SANITARIO O ALCANTARILLADO, ESTABLECIENDO NIVELES, BANCOS Y EJES DE REFERENCIA. INCLUYE: MATERIALES DE CONSUMO, MANO DE OBRA, HERRAMIENTA Y EQUIPO.</t>
  </si>
  <si>
    <t>RELLBCO11</t>
  </si>
  <si>
    <t>RELLENO EN ZANJAS CON MATERIAL PRODUCTO DE BANCO COMPACTADO AL 90% DE P.V.S.M., EN CAPAS DE 25 CMS, POR UNIDAD DE OBRA TERMINADA CON USO DE EQUIPO MECANICO. INCLUYE: SUMINISTRO, ACARREO, AGUA PARA HUMEDAD DEL MATERIAL, TODOS LOS MATERIALES, MANO DE OBRA, HERRAMIENTA Y EQUIPO NECESARIO.</t>
  </si>
  <si>
    <t>TRPAD13SIE</t>
  </si>
  <si>
    <t>CANCELACIÓN DE TOMA DOMICILIARIA. INCLUYE: MATERIALES, MANO DE OBRA, HERRAMIENTAS Y TODO LO NECESARIO PARA SU CORRECTA EJECUCIÓN.</t>
  </si>
  <si>
    <t>LIMPIEZA DEL SITIO DE LA OBRA CON MAQUINARIA PARA LINEA DE AGUA POTABLE, DRENAJE SANITARIO O ALCANTARILLADO, ALMACENANDO EL MATERIAL PRODUCTO DE LA LIMPIEZA, PARA SU POSTERIOR CARGA Y ACARREO. INCLUYE: MANO DE OBRA, EQUIPO Y HERRAMIENTA.</t>
  </si>
  <si>
    <t>SUMINISTRO E INSTALACION  DE BASTON TIPO HIDRANTE DE TUBO DE Fo.Ga. DE 1/2"X60 CM ROSCADO EN AMBOS EXTREMOS. INCLUYE: 2 CODOS DE 90X1/2" DE FoGa, LLAVE DE JARDIN, BASE DE CONCRETO DE 30X20X10CM, EXCAVACION, RELLENO, MATERIALES DE CONSUMO, MANO DE OBRA Y HERRAMIENTAS.</t>
  </si>
  <si>
    <t>EXCEQM02</t>
  </si>
  <si>
    <t>EXCAVACIÓN EN ZANJAS POR MEDIOS MECÁNICOS, EN MATERIAL TIPO "B", HASTA UNA PROFUNDIDAD DE 2.00 MTS, DEPOSITANDO EL MATERIAL A LADO DE LA ZANJA, CON O SIN LA PRESENCIA DE AGUA. INCLUYE: ACHIQUE NECESARIO, AFINE DE FONDO Y TALUDES, MAQUINARIA, EQUIPO, MANO DE OBRA Y HTAS.</t>
  </si>
  <si>
    <t>REHABILITACIÓN Y AMPLIACIÓN DEL SISTEMA DE AGUA POTABLE DE LA LOCALIDAD DE CHIQUILÁ, MUNICIPIO DE LÁZARO CÁRDENAS, QUINTANA ROO</t>
  </si>
  <si>
    <t>LÁZARO CÁRDENAS</t>
  </si>
  <si>
    <t>CHIQUILÁ (0008)</t>
  </si>
  <si>
    <t>(6" Diam.)</t>
  </si>
  <si>
    <t>PLANTGR</t>
  </si>
  <si>
    <t>PLANTILLA CON MATERIAL PETREO TMA 3/8" INCLUYE: SUMINISTRO, ACARREO, EQUIPO, MANO DE OBRA, HERRAMIENTA Y BOMBEO DE ACHIQUE EN CASO NECESARIO.</t>
  </si>
  <si>
    <t>RELLGRAV01</t>
  </si>
  <si>
    <t>RELLENO EN ZANJAS CON MATERIAL PETREO TMA 3/8" (ACOSTILLADO) POR UNIDAD DE OBRA INCLUYE: SUMINISTRO, ACARREO, Y APLICACION DE TODOS LOS MATERIALES, EQUIPO, MANO DE OBRA, HERRAMIENTA Y BOMBEO DE ACHIQUE EN CASO NECESARIO.</t>
  </si>
  <si>
    <t>SPAD1704</t>
  </si>
  <si>
    <t>SUMINISTRO DE TUBERIA TERMOFUSIONABLE DE POLIETILENO DE ALTA DENSIDAD HIDRAULICA PE100 DE 4" DE DIAMETRO RD-17 QUE CUMPLA CON UNA PRESIÓN DE TRABAJO DE 7.00 KG/CM2 , NMX-E-018 SCFI-VIGENTE INCLUYE: FLETES HASTA LA OBRA, CARGA, DESCARGA Y ACARREOS.</t>
  </si>
  <si>
    <t>SPAD1706</t>
  </si>
  <si>
    <t>SUMINISTRO DE TUBERIA TERMOFUSIONABLE DE POLIETILENO DE ALTA DENSIDAD HIDRAULICA PE100 DE 6" DE DIAMETRO RD-17 QUE CUMPLA CON UNA PRESIÓN DE TRABAJO DE 7.00 KG/CM2 , NMX-E-018 SCFI-VIGENTE INCLUYE: FLETES HASTA LA OBRA, CARGA, DESCARGA Y ACARREOS.</t>
  </si>
  <si>
    <t>SPAD1703</t>
  </si>
  <si>
    <t>SUMINISTRO DE TUBERIA TERMOFUSIONABLE DE POLIETILENO DE ALTA DENSIDAD HIDRAULICA PE100 DE 3" DE DIAMETRO RD-17 QUE CUMPLA CON UNA PRESIÓN DE TRABAJO DE 7.00 KG/CM2 , NMX-E-018 SCFI-VIGENTE INCLUYE: FLETES HASTA LA OBRA, CARGA, DESCARGA Y ACARREOS.</t>
  </si>
  <si>
    <t>ISPAD6H</t>
  </si>
  <si>
    <t>ISPAD4H</t>
  </si>
  <si>
    <t>ISPAD3H</t>
  </si>
  <si>
    <t>CRUZ DE 4" X 3" DE DIÁMETRO</t>
  </si>
  <si>
    <t>CRUZ DE 6" X 3" DE DIÁMETRO</t>
  </si>
  <si>
    <t>CRUZ DE 6" X 4" DE DIÁMETRO</t>
  </si>
  <si>
    <t>TEE DE 4" X 3" DE DIÁMETRO</t>
  </si>
  <si>
    <t>REDUCCIÓN DE 4" X 3" DE DIÁMETRO</t>
  </si>
  <si>
    <t>REDUCCIÓN DE 6" X 3" DE DIÁMETRO</t>
  </si>
  <si>
    <t>REDUCCIÓN DE 6" X 4" DE DIÁMETRO</t>
  </si>
  <si>
    <t>STUB END DE 6" DE DIÁMETRO CON BRIDA DE ACERO AL CARBON</t>
  </si>
  <si>
    <t>STUB END DE 4" DE DIÁMETRO CON BRIDA DE ACERO AL CARBON</t>
  </si>
  <si>
    <t>SEIVSVF6</t>
  </si>
  <si>
    <t>SUMINISTRO E INSTALACIÓN DE VALVULA DE SECCIONAMIENTO DE VASTAGO FIJO DE 6" INCLUYE: TORNILLERIA, EMPAQUE, MATERIALES, MANO DE OBRA Y HERRAMIENTAS.</t>
  </si>
  <si>
    <t>SUMINISTRO E INSTALACIÓN DE TEE DE Fo. Fo. DE 6" X 6" DE Ø.INCLUYE: TORNILLERIA, EMPAQUE, MATERIALES, MANO DE OBRA Y HERRAMIENTAS.</t>
  </si>
  <si>
    <t>SLLPADH6</t>
  </si>
  <si>
    <t>SUMINISTRO E INTERCONEXION DE SILLETA DE POLIETILENO TERMOFUSIONABLE DE 6" DE DIAM. X 13 MM. INCLUYE: TERMOFUSIÓN, MATERIALES, MANO DE OBRA Y HERRAMIENTA.</t>
  </si>
  <si>
    <t>SLLPADH4</t>
  </si>
  <si>
    <t>SUMINISTRO E INTERCONEXION DE SILLETA DE POLIETILENO TERMOFUSIONABLE DE 4" DE DIAM. X 13 MM. INCLUYE: TERMOFUSIÓN, MATERIALES, MANO DE OBRA Y HERRAMIENTA.</t>
  </si>
  <si>
    <t>SLLPADH3</t>
  </si>
  <si>
    <t>SUMINISTRO E INTERCONEXION DE SILLETA DE POLIETILENO TERMOFUSIONABLE DE 3" DE DIAM. X 13 MM. INCLUYE: TERMOFUSIÓN, MATERIALES, MANO DE OBRA Y HERRAMIENTA.</t>
  </si>
  <si>
    <t>CYRBANQ8</t>
  </si>
  <si>
    <t>CORTE CON MAQUINA CORTADORA, DEMOLICIÓN Y REPOSICIÓN DE BANQUETA DE CONCRETO F'C = 150 KG/CM2, ACABADO ESCOBILLADO DE 8 CMS DE ESPESOR INCLUYE: TRAZO, CIMBRA Y DESCIMBRA, RETIRO DEL MATERIAL PRODUCTO DE LA DEMOLICIÓN FUERA DEL SITIO DE OBRA, CURADO, TODOS LOS MATERIALES, MANO DE OBRA, HERRAMIENTA Y EQUIPO NECESARIO.</t>
  </si>
  <si>
    <t>SUMINISTRO DE PIEZAS ESPECIALES DE PAD  RD-17,  INCLUYE: MATERIALES, FLETES HASTA LA OBRA, DESCARGAS Y MANIOBRAS PUESTO EN SITIO.</t>
  </si>
  <si>
    <t>SUMINISTRO E INSTALACIÓN DE CRUZ DE Fo. Fo. DE 6" X 6" DE Ø.INCLUYE: TORNILLERIA, EMPAQUE, MATERIALES, MANO DE OBRA Y HERRAMIENTAS.</t>
  </si>
  <si>
    <t>SISTEMA DE ADMISIÓN Y EXPULSIÓN DE AIRE</t>
  </si>
  <si>
    <t>JAULAVA01</t>
  </si>
  <si>
    <t>SUMINISTRO E INSTALACIÓN DE VALVULA DE ADMISIÓN Y EXPULSIÓN DE AIRE DE 1" ROSCADA MARCA DOROT O SIMILAR, CON VALVULA ELIMINADORA DE AIRE, INCLUYE: 1 NIPLE GALVANIZADO DE 1" X 100 CMS (BRIDADO EN UN EXTREMO Y ROSCADO EN EL OTRO) Y 1 NIPLE GALVANIZADO DE 1" X 25 CMS (ROSCADO EN AMBOS EXTREMOS), UNA VALVULA DE ESFERA ROSCADA DE 1", MATERIAL, MANO DE OBRA Y HERRAMIENTAS.</t>
  </si>
  <si>
    <t>SIVAEA1D01</t>
  </si>
  <si>
    <t>SISTEMA DE DESFOGUE</t>
  </si>
  <si>
    <t>SUMINISTRO E INSTALACIÓN DE TEE DE Fo. Fo. DE 6" X 3" DE Ø.INCLUYE: TORNILLERIA, EMPAQUE, MATERIALES, MANO DE OBRA Y HERRAMIENTAS.</t>
  </si>
  <si>
    <t>SUMINISTRO E INSTALACIÓN DE CODO DE Fo. Fo. DE 45° X 3" DE Ø.INCLUYE: TORNILLERIA, EMPAQUE, MATERIALES, MANO DE OBRA Y HERRAMIENTAS.</t>
  </si>
  <si>
    <t>SEIVSVF3</t>
  </si>
  <si>
    <t>SUMINISTRO E INSTALACIÓN DE VALVULA DE SECCIONAMIENTO DE VASTAGO FIJO DE 3" INCLUYE: TORNILLERIA, EMPAQUE, MATERIALES, MANO DE OBRA Y HERRAMIENTAS.</t>
  </si>
  <si>
    <t>CARRPVC3X502</t>
  </si>
  <si>
    <t>CDFF45X3</t>
  </si>
  <si>
    <t>SEITFF6X3</t>
  </si>
  <si>
    <t>CAJAOVT9</t>
  </si>
  <si>
    <t>CONSTRUCCION DE CAJA DE OPERACIÓN DE VÁLVULAS TIPO 9; DE ACUERDO A DATOS PARA CAJA DE VALVULAS PROPORCIONADO POR LA C.A.P.A. INCLUYE: TODOS LOS MATERIALES, MANO DE OBRA Y HERRAMIENTA.</t>
  </si>
  <si>
    <t>CAJAOVT12</t>
  </si>
  <si>
    <t>CONSTRUCCION DE CAJA DE OPERACIÓN DE VÁLVULAS TIPO 12; DE ACUERDO A DATOS PARA CAJA DE VALVULAS PROPORCIONADO POR LA C.A.P.A. INCLUYE: TODOS LOS MATERIALES, MANO DE OBRA Y HERRAMIENTA.</t>
  </si>
  <si>
    <t>CZPADH64</t>
  </si>
  <si>
    <t>CZPADH3</t>
  </si>
  <si>
    <t>CZPADH43</t>
  </si>
  <si>
    <t>CZPADH63</t>
  </si>
  <si>
    <t>TPADH3</t>
  </si>
  <si>
    <t>TPADH43</t>
  </si>
  <si>
    <t>CDPADH903</t>
  </si>
  <si>
    <t>CDPADH223</t>
  </si>
  <si>
    <t>CDPADH113</t>
  </si>
  <si>
    <t>CDPADH453</t>
  </si>
  <si>
    <t>RDPADH43</t>
  </si>
  <si>
    <t>RDPADH63</t>
  </si>
  <si>
    <t>RDPADH64</t>
  </si>
  <si>
    <t>TCPADH3</t>
  </si>
  <si>
    <t>STB6BR</t>
  </si>
  <si>
    <t>STB4BR</t>
  </si>
  <si>
    <t>SIPAD61</t>
  </si>
  <si>
    <t>TAPA CIEGA DE 3" DE DIÁMETRO</t>
  </si>
  <si>
    <t>ICZPADH3</t>
  </si>
  <si>
    <t>ICZPADH43</t>
  </si>
  <si>
    <t>ICZPADH63</t>
  </si>
  <si>
    <t>ICZPADH64</t>
  </si>
  <si>
    <t>ITPADH3</t>
  </si>
  <si>
    <t>ITPADH43</t>
  </si>
  <si>
    <t>ICDPADH903</t>
  </si>
  <si>
    <t>ICDPADH223</t>
  </si>
  <si>
    <t>ICDPADH113</t>
  </si>
  <si>
    <t>ICDPADH453</t>
  </si>
  <si>
    <t>IRDPADH43</t>
  </si>
  <si>
    <t>IRDPADH63</t>
  </si>
  <si>
    <t>IRDPADH64</t>
  </si>
  <si>
    <t>ITCPADH3</t>
  </si>
  <si>
    <t>ISTB6BR</t>
  </si>
  <si>
    <t>ISTB4BR</t>
  </si>
  <si>
    <t>ISIPAD61</t>
  </si>
  <si>
    <t>SEITFF6</t>
  </si>
  <si>
    <t xml:space="preserve">SEICZFF6 </t>
  </si>
  <si>
    <t>GENERADOR DE TUBERIAS (REHABILITACIÓN)</t>
  </si>
  <si>
    <t>GENERADOR DE TUBERIAS (AMPLIACIÓN)</t>
  </si>
  <si>
    <t>REHABILITACIÓN DE LÍNEA DE CONDUCCIÓN/DISTRIBUCIÓN</t>
  </si>
  <si>
    <t>REHABILITACIÓN DE RED DE DISTRIBUCIÓN</t>
  </si>
  <si>
    <t>10</t>
  </si>
  <si>
    <t>11</t>
  </si>
  <si>
    <t>III</t>
  </si>
  <si>
    <t>AMPLIACIÓN DE RED DE DISTRIBUCIÓN</t>
  </si>
  <si>
    <t>12</t>
  </si>
  <si>
    <t>GENERADOR DE TUBERIAS LÍNEA DE CONDUCCIÓN/ DISTRIBUCIÓN (REHABILITACIÓN)</t>
  </si>
  <si>
    <t>13</t>
  </si>
  <si>
    <t>14</t>
  </si>
  <si>
    <t>15</t>
  </si>
  <si>
    <t>16</t>
  </si>
  <si>
    <t>RESUMEN DE PRESUPUESTO</t>
  </si>
  <si>
    <t>SUMINISTRO Y COLOCACION DE JAULA DE PROTECCIÓN TIPO PARA OPERACIÓN DE V.A.E.A. DE 1.00 X 1.00 X1.50 MTS.,  REMATE CON 3 HILOS DE ALAMBRE DE PUAS, MARCO Y PUERTA, TODO A BASE DE TUBERIA GALVANIZADA Y MALLA CICLONICA FORRADA , ANCLAJES EN DADOS DE CONCRETO f'C= 150 K/cm2, DE 30x30 CMS Y 15x15 CMS DE BASES Y 40 CMS DE ALTURA, CIMBRA COMUN, INCLUYE: PORTACANDADO, CANDADO, EXCAV., MAT., RELLENO, M.O., HERR. Y EQUIPO. SEGÚN CROQUIS INDICADO.EN PLANO.</t>
  </si>
  <si>
    <t>SILLETA DE 6" X 1" DE DIÁMETRO</t>
  </si>
  <si>
    <t>CDPADH226</t>
  </si>
  <si>
    <t>CODO DE 22°" X 6" DE DIÁMETRO</t>
  </si>
  <si>
    <t>RDPADH6X4</t>
  </si>
  <si>
    <t>IRDPADH6X4</t>
  </si>
  <si>
    <t>ICDPADH226</t>
  </si>
  <si>
    <t>SUMINISTRO E INSTALACIÓN DE CARRETE ELABORADO DE NIPLE DE PVC RD-32.5 DE 3" DE DIAMETRO DE 1.00 MTS. DE LONGITUD INCLUYE: 1 EXTREMIDAD ESPIGA, MATERIALES, MANO DE OBRA Y HERRAMIENTAS.</t>
  </si>
  <si>
    <t>CAJAOVT2</t>
  </si>
  <si>
    <t>CONSTRUCCION DE CAJA DE OPERACIÓN DE VÁLVULAS TIPO 2; DE ACUERDO A DATOS PARA CAJA DE VALVULAS PROPORCIONADO POR LA C.A.P.A. INCLUYE: TODOS LOS MATERIALES, MANO DE OBRA Y HERRAMIENTA.</t>
  </si>
  <si>
    <t>STUB END DE 3" DE DIÁMETRO CON BRIDA DE ACERO AL CARBON</t>
  </si>
  <si>
    <t>STB3BR</t>
  </si>
  <si>
    <t>ISTB3BR</t>
  </si>
  <si>
    <t>CODO DE 11.25° X 3" DE DIÁMETRO</t>
  </si>
  <si>
    <t>INSTALACIÓN, TERMOFUSIÓN Y PRUEBA HIDROSTÁTICA DE TUBERIA TERMOFUSIONABLE HIDRAULICA PT 7 KG/CM2 DE 6" DE DIAMETRO. INCLUYE:  BOMBEO DE ACHIQUE EN CASO NECESARIO, ACARREOS, MANIOBRAS LOCALES, MATERIALES DE CONSUMO, MAQUINARIA DE TERMOFUSIÓN, MANO DE OBRA Y HERRAMIENTA.</t>
  </si>
  <si>
    <t>INSTALACIÓN DE PIEZAS ESPECIALES DE PAD  RD-17, INCLUYE: BOMBEO DE ACHIQUE EN CASO NECESARIO, TERMOFUSION, ACARREOS, MANIOBRAS LOCALES, MANO DE OBRA Y HERRAMIENTA.</t>
  </si>
  <si>
    <t>INSTALACIÓN, TERMOFUSIÓN Y PRUEBA HIDROSTÁTICA DE TUBERIA TERMOFUSIONABLE HIDRAULICA PT 7 KG/CM2 DE 3" DE DIAMETRO. INCLUYE: BOMBEO DE ACHIQUE EN CASO NECESARIO, ACARREOS, MANIOBRAS LOCALES, MATERIALES DE CONSUMO, MAQUINARIA DE TERMOFUSIÓN, MANO DE OBRA Y HERRAMIENTA.</t>
  </si>
  <si>
    <t>INSTALACIÓN, TERMOFUSIÓN Y PRUEBA HIDROSTÁTICA DE TUBERIA TERMOFUSIONABLE HIDRAULICA PT 7 KG/CM2 DE 6" DE DIAMETRO. INCLUYE: BOMBEO DE ACHIQUE EN CASO NECESARIO, ACARREOS, MANIOBRAS LOCALES, MATERIALES DE CONSUMO, MAQUINARIA DE TERMOFUSIÓN, MANO DE OBRA Y HERRAMIENTA.</t>
  </si>
  <si>
    <t>INSTALACIÓN, TERMOFUSIÓN Y PRUEBA HIDROSTÁTICA DE TUBERIA TERMOFUSIONABLE HIDRAULICA PT 7 KG/CM2 DE 4" DE DIAMETRO. INCLUYE: BOMBEO DE ACHIQUE EN CASO NECESARIO, ACARREOS, MANIOBRAS LOCALES, MATERIALES DE CONSUMO, MAQUINARIA DE TERMOFUSIÓN, MANO DE OBRA Y HERRAMIENTA.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</si>
</sst>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\ _P_t_s_-;\-* #,##0.00\ _P_t_s_-;_-* &quot;-&quot;??\ _P_t_s_-;_-@_-"/>
    <numFmt numFmtId="167" formatCode="_-* #,##0\ _P_t_s_-;\-* #,##0\ _P_t_s_-;_-* &quot;-&quot;\ _P_t_s_-;_-@_-"/>
    <numFmt numFmtId="168" formatCode="_ [$$-2C0A]\ * #,##0.00_ ;_ [$$-2C0A]\ * \-#,##0.00_ ;_ [$$-2C0A]\ * &quot;-&quot;??_ ;_ @_ "/>
    <numFmt numFmtId="169" formatCode="_-[$$-340A]\ * #,##0.00_-;\-[$$-340A]\ * #,##0.00_-;_-[$$-340A]\ * &quot;-&quot;??_-;_-@_-"/>
    <numFmt numFmtId="170" formatCode="_-* #,##0.00\ &quot;Pts&quot;_-;\-* #,##0.00\ &quot;Pts&quot;_-;_-* &quot;-&quot;??\ &quot;Pts&quot;_-;_-@_-"/>
    <numFmt numFmtId="171" formatCode="0.000"/>
    <numFmt numFmtId="172" formatCode="[$$-80A]#,##0.00;\-[$$-80A]#,##0.00"/>
    <numFmt numFmtId="173" formatCode="_(* #,##0\ &quot;pta&quot;_);_(* \(#,##0\ &quot;pta&quot;\);_(* &quot;-&quot;??\ &quot;pta&quot;_);_(@_)"/>
    <numFmt numFmtId="174" formatCode="&quot;$&quot;#,##0.00"/>
    <numFmt numFmtId="175" formatCode="_-[$€-2]* #,##0.00_-;\-[$€-2]* #,##0.00_-;_-[$€-2]* &quot;-&quot;??_-"/>
    <numFmt numFmtId="176" formatCode="&quot;$&quot;#.00"/>
  </numFmts>
  <fonts count="5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5"/>
      <color indexed="36"/>
      <name val="Arial"/>
      <family val="2"/>
    </font>
    <font>
      <u/>
      <sz val="5"/>
      <color indexed="12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10"/>
      <color indexed="12"/>
      <name val="Arial"/>
      <family val="2"/>
    </font>
    <font>
      <u/>
      <sz val="7.5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4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1" fillId="17" borderId="2" applyNumberFormat="0" applyAlignment="0" applyProtection="0"/>
    <xf numFmtId="0" fontId="11" fillId="17" borderId="2" applyNumberFormat="0" applyAlignment="0" applyProtection="0"/>
    <xf numFmtId="0" fontId="11" fillId="17" borderId="2" applyNumberFormat="0" applyAlignment="0" applyProtection="0"/>
    <xf numFmtId="0" fontId="11" fillId="17" borderId="2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164" fontId="4" fillId="0" borderId="0" applyFont="0" applyFill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171" fontId="4" fillId="0" borderId="0" applyFont="0" applyFill="0" applyBorder="0" applyAlignment="0" applyProtection="0"/>
    <xf numFmtId="41" fontId="7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25" fillId="0" borderId="0" applyFont="0" applyFill="0" applyBorder="0" applyAlignment="0" applyProtection="0"/>
    <xf numFmtId="17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25" fillId="0" borderId="0"/>
    <xf numFmtId="0" fontId="6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23" borderId="4" applyNumberFormat="0" applyFont="0" applyAlignment="0" applyProtection="0"/>
    <xf numFmtId="0" fontId="4" fillId="23" borderId="4" applyNumberFormat="0" applyFont="0" applyAlignment="0" applyProtection="0"/>
    <xf numFmtId="0" fontId="4" fillId="23" borderId="4" applyNumberFormat="0" applyFont="0" applyAlignment="0" applyProtection="0"/>
    <xf numFmtId="0" fontId="4" fillId="23" borderId="4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6" fillId="0" borderId="0"/>
    <xf numFmtId="0" fontId="25" fillId="0" borderId="0"/>
    <xf numFmtId="0" fontId="4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5" fillId="0" borderId="0"/>
    <xf numFmtId="173" fontId="4" fillId="0" borderId="0" applyFont="0" applyFill="0" applyBorder="0" applyAlignment="0" applyProtection="0"/>
    <xf numFmtId="0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2" fillId="0" borderId="0" applyProtection="0"/>
    <xf numFmtId="0" fontId="32" fillId="0" borderId="0" applyProtection="0"/>
    <xf numFmtId="0" fontId="32" fillId="0" borderId="0" applyProtection="0"/>
    <xf numFmtId="0" fontId="32" fillId="0" borderId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" fontId="30" fillId="0" borderId="0" applyProtection="0"/>
    <xf numFmtId="2" fontId="30" fillId="0" borderId="0" applyProtection="0"/>
    <xf numFmtId="2" fontId="30" fillId="0" borderId="0" applyProtection="0"/>
    <xf numFmtId="2" fontId="30" fillId="0" borderId="0" applyProtection="0"/>
    <xf numFmtId="4" fontId="30" fillId="0" borderId="0" applyProtection="0"/>
    <xf numFmtId="4" fontId="30" fillId="0" borderId="0" applyProtection="0"/>
    <xf numFmtId="4" fontId="30" fillId="0" borderId="0" applyProtection="0"/>
    <xf numFmtId="4" fontId="30" fillId="0" borderId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176" fontId="35" fillId="0" borderId="0">
      <protection locked="0"/>
    </xf>
    <xf numFmtId="0" fontId="25" fillId="0" borderId="0"/>
    <xf numFmtId="0" fontId="4" fillId="0" borderId="0"/>
    <xf numFmtId="0" fontId="36" fillId="0" borderId="0"/>
    <xf numFmtId="0" fontId="4" fillId="0" borderId="0"/>
    <xf numFmtId="0" fontId="3" fillId="0" borderId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7" fillId="0" borderId="0"/>
    <xf numFmtId="0" fontId="3" fillId="0" borderId="0"/>
    <xf numFmtId="0" fontId="4" fillId="0" borderId="0"/>
  </cellStyleXfs>
  <cellXfs count="111">
    <xf numFmtId="0" fontId="0" fillId="0" borderId="0" xfId="0"/>
    <xf numFmtId="0" fontId="0" fillId="0" borderId="0" xfId="0" applyFill="1"/>
    <xf numFmtId="0" fontId="4" fillId="0" borderId="0" xfId="151" applyFill="1" applyBorder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justify" vertical="top" wrapText="1"/>
    </xf>
    <xf numFmtId="174" fontId="38" fillId="24" borderId="0" xfId="0" applyNumberFormat="1" applyFont="1" applyFill="1" applyAlignment="1">
      <alignment horizontal="right"/>
    </xf>
    <xf numFmtId="0" fontId="40" fillId="0" borderId="0" xfId="0" applyFont="1" applyFill="1" applyAlignment="1">
      <alignment horizontal="center" vertical="center"/>
    </xf>
    <xf numFmtId="1" fontId="2" fillId="0" borderId="0" xfId="202" applyNumberFormat="1" applyFont="1" applyFill="1" applyBorder="1" applyAlignment="1">
      <alignment horizontal="right" vertical="center"/>
    </xf>
    <xf numFmtId="4" fontId="2" fillId="0" borderId="0" xfId="202" applyNumberFormat="1" applyFont="1" applyFill="1" applyBorder="1" applyAlignment="1">
      <alignment horizontal="right" vertical="center"/>
    </xf>
    <xf numFmtId="4" fontId="2" fillId="0" borderId="0" xfId="202" applyNumberFormat="1" applyFont="1" applyFill="1" applyBorder="1" applyAlignment="1">
      <alignment horizontal="center" vertical="center"/>
    </xf>
    <xf numFmtId="1" fontId="2" fillId="0" borderId="0" xfId="202" applyNumberFormat="1" applyFont="1" applyFill="1" applyBorder="1" applyAlignment="1">
      <alignment horizontal="center" vertical="center"/>
    </xf>
    <xf numFmtId="0" fontId="25" fillId="0" borderId="0" xfId="0" applyFont="1" applyFill="1"/>
    <xf numFmtId="44" fontId="43" fillId="0" borderId="0" xfId="152" applyNumberFormat="1" applyFont="1" applyFill="1" applyBorder="1" applyAlignment="1">
      <alignment horizontal="right"/>
    </xf>
    <xf numFmtId="4" fontId="44" fillId="0" borderId="0" xfId="152" applyNumberFormat="1" applyFont="1" applyFill="1" applyAlignment="1">
      <alignment horizontal="right" vertical="top"/>
    </xf>
    <xf numFmtId="4" fontId="43" fillId="0" borderId="0" xfId="152" applyNumberFormat="1" applyFont="1" applyFill="1" applyAlignment="1">
      <alignment horizontal="center" vertical="top"/>
    </xf>
    <xf numFmtId="1" fontId="43" fillId="0" borderId="0" xfId="152" applyNumberFormat="1" applyFont="1" applyFill="1" applyAlignment="1">
      <alignment horizontal="center" vertical="top"/>
    </xf>
    <xf numFmtId="1" fontId="44" fillId="0" borderId="0" xfId="152" applyNumberFormat="1" applyFont="1" applyFill="1" applyAlignment="1">
      <alignment vertical="top"/>
    </xf>
    <xf numFmtId="4" fontId="25" fillId="0" borderId="0" xfId="202" applyNumberFormat="1" applyFont="1" applyFill="1" applyAlignment="1">
      <alignment horizontal="right"/>
    </xf>
    <xf numFmtId="4" fontId="25" fillId="0" borderId="0" xfId="202" applyNumberFormat="1" applyFont="1" applyFill="1" applyAlignment="1">
      <alignment horizontal="center"/>
    </xf>
    <xf numFmtId="0" fontId="25" fillId="0" borderId="0" xfId="202" applyFont="1" applyFill="1" applyAlignment="1">
      <alignment horizontal="center"/>
    </xf>
    <xf numFmtId="0" fontId="25" fillId="0" borderId="0" xfId="202" applyFont="1" applyFill="1" applyAlignment="1">
      <alignment horizontal="justify" vertical="justify"/>
    </xf>
    <xf numFmtId="0" fontId="25" fillId="0" borderId="0" xfId="202" applyFont="1" applyFill="1"/>
    <xf numFmtId="0" fontId="45" fillId="0" borderId="0" xfId="0" applyFont="1" applyFill="1"/>
    <xf numFmtId="0" fontId="4" fillId="0" borderId="0" xfId="151" applyFill="1"/>
    <xf numFmtId="0" fontId="41" fillId="0" borderId="0" xfId="151" applyFont="1" applyFill="1"/>
    <xf numFmtId="0" fontId="49" fillId="0" borderId="0" xfId="151" applyFont="1" applyFill="1"/>
    <xf numFmtId="4" fontId="47" fillId="0" borderId="0" xfId="151" applyNumberFormat="1" applyFont="1" applyFill="1" applyBorder="1"/>
    <xf numFmtId="4" fontId="50" fillId="0" borderId="0" xfId="151" applyNumberFormat="1" applyFont="1" applyFill="1" applyBorder="1"/>
    <xf numFmtId="174" fontId="0" fillId="0" borderId="0" xfId="0" applyNumberFormat="1" applyFill="1" applyAlignment="1">
      <alignment horizontal="center"/>
    </xf>
    <xf numFmtId="0" fontId="38" fillId="0" borderId="0" xfId="0" applyFont="1" applyFill="1" applyAlignment="1">
      <alignment horizontal="center" vertical="center"/>
    </xf>
    <xf numFmtId="4" fontId="50" fillId="0" borderId="0" xfId="151" applyNumberFormat="1" applyFont="1" applyFill="1" applyBorder="1" applyAlignment="1">
      <alignment horizontal="center"/>
    </xf>
    <xf numFmtId="1" fontId="46" fillId="0" borderId="0" xfId="152" applyNumberFormat="1" applyFont="1" applyFill="1" applyAlignment="1">
      <alignment horizontal="center" vertical="top"/>
    </xf>
    <xf numFmtId="174" fontId="0" fillId="0" borderId="0" xfId="0" applyNumberFormat="1" applyFill="1"/>
    <xf numFmtId="1" fontId="44" fillId="0" borderId="0" xfId="152" applyNumberFormat="1" applyFont="1" applyFill="1" applyAlignment="1">
      <alignment vertical="center"/>
    </xf>
    <xf numFmtId="1" fontId="44" fillId="0" borderId="0" xfId="152" applyNumberFormat="1" applyFont="1" applyFill="1" applyAlignment="1">
      <alignment vertical="center" wrapText="1"/>
    </xf>
    <xf numFmtId="0" fontId="38" fillId="0" borderId="0" xfId="0" applyFont="1" applyFill="1" applyAlignment="1">
      <alignment horizontal="justify" vertical="center" wrapText="1"/>
    </xf>
    <xf numFmtId="0" fontId="39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right" vertical="center"/>
    </xf>
    <xf numFmtId="0" fontId="39" fillId="0" borderId="0" xfId="0" applyFont="1" applyFill="1" applyAlignment="1">
      <alignment vertical="center"/>
    </xf>
    <xf numFmtId="0" fontId="40" fillId="0" borderId="0" xfId="0" applyFont="1" applyFill="1" applyAlignment="1">
      <alignment horizontal="justify" vertical="center" wrapText="1"/>
    </xf>
    <xf numFmtId="4" fontId="39" fillId="0" borderId="0" xfId="0" applyNumberFormat="1" applyFont="1" applyFill="1" applyAlignment="1">
      <alignment horizontal="right" vertical="center"/>
    </xf>
    <xf numFmtId="1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justify" vertical="center" wrapText="1"/>
    </xf>
    <xf numFmtId="174" fontId="39" fillId="0" borderId="0" xfId="0" applyNumberFormat="1" applyFont="1" applyFill="1" applyAlignment="1">
      <alignment horizontal="right" vertical="center"/>
    </xf>
    <xf numFmtId="0" fontId="40" fillId="0" borderId="0" xfId="0" applyFont="1" applyFill="1" applyAlignment="1">
      <alignment horizontal="right" vertical="center"/>
    </xf>
    <xf numFmtId="174" fontId="40" fillId="0" borderId="0" xfId="0" applyNumberFormat="1" applyFont="1" applyFill="1" applyAlignment="1">
      <alignment horizontal="right" vertical="center"/>
    </xf>
    <xf numFmtId="0" fontId="39" fillId="25" borderId="0" xfId="0" applyFont="1" applyFill="1" applyAlignment="1">
      <alignment vertical="center"/>
    </xf>
    <xf numFmtId="0" fontId="39" fillId="0" borderId="0" xfId="0" applyNumberFormat="1" applyFont="1" applyFill="1" applyAlignment="1">
      <alignment horizontal="justify" vertical="center" wrapText="1"/>
    </xf>
    <xf numFmtId="0" fontId="38" fillId="0" borderId="0" xfId="0" applyFont="1" applyFill="1" applyAlignment="1">
      <alignment horizontal="right" vertical="center"/>
    </xf>
    <xf numFmtId="174" fontId="38" fillId="0" borderId="0" xfId="0" applyNumberFormat="1" applyFont="1" applyFill="1" applyAlignment="1">
      <alignment horizontal="right" vertical="center"/>
    </xf>
    <xf numFmtId="1" fontId="41" fillId="0" borderId="0" xfId="0" applyNumberFormat="1" applyFont="1" applyFill="1" applyAlignment="1">
      <alignment horizontal="center" vertical="center"/>
    </xf>
    <xf numFmtId="0" fontId="39" fillId="0" borderId="0" xfId="0" applyFont="1" applyAlignment="1">
      <alignment horizontal="justify" vertical="center" wrapText="1"/>
    </xf>
    <xf numFmtId="0" fontId="39" fillId="0" borderId="0" xfId="151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4" fontId="41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horizontal="justify" vertical="center" wrapText="1"/>
    </xf>
    <xf numFmtId="174" fontId="38" fillId="24" borderId="0" xfId="0" applyNumberFormat="1" applyFont="1" applyFill="1" applyAlignment="1">
      <alignment horizontal="right" vertical="center"/>
    </xf>
    <xf numFmtId="0" fontId="40" fillId="0" borderId="0" xfId="0" applyFont="1" applyFill="1" applyAlignment="1">
      <alignment horizontal="left" vertical="center"/>
    </xf>
    <xf numFmtId="1" fontId="40" fillId="0" borderId="0" xfId="0" applyNumberFormat="1" applyFont="1" applyFill="1" applyAlignment="1">
      <alignment horizontal="center" vertical="center"/>
    </xf>
    <xf numFmtId="4" fontId="39" fillId="0" borderId="0" xfId="0" applyNumberFormat="1" applyFont="1" applyFill="1" applyAlignment="1">
      <alignment horizontal="justify" vertical="center" wrapText="1"/>
    </xf>
    <xf numFmtId="0" fontId="25" fillId="0" borderId="0" xfId="0" applyFont="1" applyFill="1" applyAlignment="1">
      <alignment vertical="center"/>
    </xf>
    <xf numFmtId="1" fontId="43" fillId="0" borderId="0" xfId="152" applyNumberFormat="1" applyFont="1" applyFill="1" applyAlignment="1">
      <alignment horizontal="center" vertical="center"/>
    </xf>
    <xf numFmtId="4" fontId="43" fillId="0" borderId="0" xfId="152" applyNumberFormat="1" applyFont="1" applyFill="1" applyAlignment="1">
      <alignment horizontal="center" vertical="center"/>
    </xf>
    <xf numFmtId="4" fontId="44" fillId="0" borderId="0" xfId="152" applyNumberFormat="1" applyFont="1" applyFill="1" applyAlignment="1">
      <alignment horizontal="right" vertical="center"/>
    </xf>
    <xf numFmtId="44" fontId="43" fillId="0" borderId="0" xfId="152" applyNumberFormat="1" applyFont="1" applyFill="1" applyBorder="1" applyAlignment="1">
      <alignment horizontal="right" vertical="center"/>
    </xf>
    <xf numFmtId="0" fontId="41" fillId="0" borderId="12" xfId="151" applyFont="1" applyFill="1" applyBorder="1"/>
    <xf numFmtId="4" fontId="50" fillId="0" borderId="11" xfId="151" applyNumberFormat="1" applyFont="1" applyFill="1" applyBorder="1"/>
    <xf numFmtId="4" fontId="50" fillId="0" borderId="12" xfId="151" applyNumberFormat="1" applyFont="1" applyFill="1" applyBorder="1"/>
    <xf numFmtId="4" fontId="47" fillId="0" borderId="11" xfId="151" applyNumberFormat="1" applyFont="1" applyFill="1" applyBorder="1"/>
    <xf numFmtId="0" fontId="4" fillId="0" borderId="11" xfId="151" applyFill="1" applyBorder="1"/>
    <xf numFmtId="4" fontId="50" fillId="0" borderId="13" xfId="151" applyNumberFormat="1" applyFont="1" applyFill="1" applyBorder="1"/>
    <xf numFmtId="4" fontId="50" fillId="0" borderId="14" xfId="151" applyNumberFormat="1" applyFont="1" applyFill="1" applyBorder="1"/>
    <xf numFmtId="0" fontId="41" fillId="0" borderId="15" xfId="151" applyFont="1" applyFill="1" applyBorder="1"/>
    <xf numFmtId="4" fontId="47" fillId="26" borderId="0" xfId="151" applyNumberFormat="1" applyFont="1" applyFill="1" applyBorder="1"/>
    <xf numFmtId="4" fontId="47" fillId="26" borderId="12" xfId="151" applyNumberFormat="1" applyFont="1" applyFill="1" applyBorder="1"/>
    <xf numFmtId="2" fontId="48" fillId="27" borderId="10" xfId="151" applyNumberFormat="1" applyFont="1" applyFill="1" applyBorder="1" applyAlignment="1">
      <alignment horizontal="center" vertical="center" wrapText="1"/>
    </xf>
    <xf numFmtId="171" fontId="48" fillId="27" borderId="10" xfId="151" applyNumberFormat="1" applyFont="1" applyFill="1" applyBorder="1" applyAlignment="1">
      <alignment horizontal="center" vertical="center" wrapText="1"/>
    </xf>
    <xf numFmtId="171" fontId="38" fillId="27" borderId="0" xfId="0" applyNumberFormat="1" applyFont="1" applyFill="1" applyAlignment="1">
      <alignment horizontal="center" vertical="center"/>
    </xf>
    <xf numFmtId="0" fontId="38" fillId="27" borderId="0" xfId="0" applyFont="1" applyFill="1" applyAlignment="1">
      <alignment horizontal="left" vertical="center"/>
    </xf>
    <xf numFmtId="0" fontId="0" fillId="27" borderId="0" xfId="0" applyFont="1" applyFill="1" applyAlignment="1">
      <alignment horizontal="center" vertical="center"/>
    </xf>
    <xf numFmtId="0" fontId="0" fillId="27" borderId="0" xfId="0" applyFont="1" applyFill="1" applyAlignment="1">
      <alignment vertical="center"/>
    </xf>
    <xf numFmtId="174" fontId="38" fillId="27" borderId="0" xfId="0" applyNumberFormat="1" applyFont="1" applyFill="1" applyAlignment="1">
      <alignment horizontal="right" vertical="center"/>
    </xf>
    <xf numFmtId="0" fontId="38" fillId="27" borderId="0" xfId="0" applyFont="1" applyFill="1" applyAlignment="1">
      <alignment horizontal="right" vertical="center"/>
    </xf>
    <xf numFmtId="0" fontId="39" fillId="27" borderId="0" xfId="0" applyFont="1" applyFill="1" applyAlignment="1">
      <alignment vertical="center"/>
    </xf>
    <xf numFmtId="49" fontId="40" fillId="0" borderId="0" xfId="0" applyNumberFormat="1" applyFont="1" applyFill="1" applyAlignment="1">
      <alignment horizontal="center" vertical="center"/>
    </xf>
    <xf numFmtId="0" fontId="42" fillId="27" borderId="16" xfId="0" applyFont="1" applyFill="1" applyBorder="1" applyAlignment="1">
      <alignment horizontal="center" vertical="center" wrapText="1"/>
    </xf>
    <xf numFmtId="174" fontId="0" fillId="0" borderId="0" xfId="0" applyNumberFormat="1" applyFill="1" applyAlignment="1">
      <alignment horizontal="right"/>
    </xf>
    <xf numFmtId="0" fontId="39" fillId="0" borderId="0" xfId="202" applyFont="1" applyFill="1" applyAlignment="1">
      <alignment horizontal="center" vertical="center"/>
    </xf>
    <xf numFmtId="4" fontId="50" fillId="0" borderId="0" xfId="151" applyNumberFormat="1" applyFont="1" applyFill="1" applyBorder="1" applyAlignment="1">
      <alignment horizontal="center"/>
    </xf>
    <xf numFmtId="4" fontId="39" fillId="0" borderId="0" xfId="0" applyNumberFormat="1" applyFont="1" applyFill="1" applyAlignment="1">
      <alignment vertical="center"/>
    </xf>
    <xf numFmtId="0" fontId="3" fillId="0" borderId="0" xfId="245" applyFont="1" applyFill="1"/>
    <xf numFmtId="174" fontId="41" fillId="0" borderId="0" xfId="0" applyNumberFormat="1" applyFont="1" applyFill="1" applyAlignment="1">
      <alignment horizontal="right" vertical="center"/>
    </xf>
    <xf numFmtId="0" fontId="41" fillId="25" borderId="0" xfId="0" applyFont="1" applyFill="1" applyAlignment="1">
      <alignment vertical="center"/>
    </xf>
    <xf numFmtId="174" fontId="39" fillId="0" borderId="0" xfId="0" applyNumberFormat="1" applyFont="1" applyFill="1" applyAlignment="1">
      <alignment vertical="center"/>
    </xf>
    <xf numFmtId="174" fontId="39" fillId="27" borderId="0" xfId="0" applyNumberFormat="1" applyFont="1" applyFill="1" applyAlignment="1">
      <alignment vertical="center"/>
    </xf>
    <xf numFmtId="0" fontId="40" fillId="0" borderId="0" xfId="0" applyFont="1" applyFill="1" applyAlignment="1">
      <alignment horizontal="center" vertical="center" wrapText="1"/>
    </xf>
    <xf numFmtId="1" fontId="46" fillId="0" borderId="0" xfId="152" applyNumberFormat="1" applyFont="1" applyFill="1" applyAlignment="1">
      <alignment horizontal="center" vertical="top"/>
    </xf>
    <xf numFmtId="0" fontId="51" fillId="0" borderId="0" xfId="0" applyFont="1" applyFill="1" applyAlignment="1">
      <alignment horizontal="center" vertical="center" wrapText="1"/>
    </xf>
    <xf numFmtId="1" fontId="46" fillId="0" borderId="0" xfId="152" applyNumberFormat="1" applyFont="1" applyFill="1" applyAlignment="1">
      <alignment horizontal="center" vertical="top"/>
    </xf>
    <xf numFmtId="1" fontId="44" fillId="0" borderId="0" xfId="152" applyNumberFormat="1" applyFont="1" applyFill="1" applyAlignment="1">
      <alignment horizontal="center" vertical="top"/>
    </xf>
    <xf numFmtId="1" fontId="44" fillId="0" borderId="0" xfId="152" applyNumberFormat="1" applyFont="1" applyFill="1" applyAlignment="1">
      <alignment horizontal="left" vertical="center" wrapText="1"/>
    </xf>
    <xf numFmtId="4" fontId="50" fillId="0" borderId="11" xfId="151" applyNumberFormat="1" applyFont="1" applyFill="1" applyBorder="1" applyAlignment="1">
      <alignment horizontal="center"/>
    </xf>
    <xf numFmtId="4" fontId="50" fillId="0" borderId="0" xfId="151" applyNumberFormat="1" applyFont="1" applyFill="1" applyBorder="1" applyAlignment="1">
      <alignment horizontal="center"/>
    </xf>
    <xf numFmtId="0" fontId="43" fillId="0" borderId="0" xfId="0" applyFont="1" applyFill="1" applyAlignment="1">
      <alignment horizontal="center"/>
    </xf>
    <xf numFmtId="4" fontId="43" fillId="0" borderId="0" xfId="202" applyNumberFormat="1" applyFont="1" applyFill="1" applyAlignment="1">
      <alignment horizontal="center"/>
    </xf>
    <xf numFmtId="2" fontId="41" fillId="0" borderId="0" xfId="151" applyNumberFormat="1" applyFont="1" applyFill="1" applyAlignment="1">
      <alignment horizontal="center" vertical="center"/>
    </xf>
    <xf numFmtId="4" fontId="41" fillId="0" borderId="0" xfId="202" applyNumberFormat="1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 wrapText="1"/>
    </xf>
    <xf numFmtId="0" fontId="43" fillId="27" borderId="0" xfId="0" applyFont="1" applyFill="1" applyAlignment="1">
      <alignment horizontal="center" vertical="center"/>
    </xf>
    <xf numFmtId="0" fontId="41" fillId="0" borderId="0" xfId="0" applyFont="1" applyFill="1" applyAlignment="1">
      <alignment vertical="center"/>
    </xf>
  </cellXfs>
  <cellStyles count="247">
    <cellStyle name="20% - Énfasis1 2" xfId="1"/>
    <cellStyle name="20% - Énfasis1 3" xfId="2"/>
    <cellStyle name="20% - Énfasis1 4" xfId="3"/>
    <cellStyle name="20% - Énfasis1 5" xfId="4"/>
    <cellStyle name="20% - Énfasis2 2" xfId="5"/>
    <cellStyle name="20% - Énfasis2 3" xfId="6"/>
    <cellStyle name="20% - Énfasis2 4" xfId="7"/>
    <cellStyle name="20% - Énfasis2 5" xfId="8"/>
    <cellStyle name="20% - Énfasis3 2" xfId="9"/>
    <cellStyle name="20% - Énfasis3 3" xfId="10"/>
    <cellStyle name="20% - Énfasis3 4" xfId="11"/>
    <cellStyle name="20% - Énfasis3 5" xfId="12"/>
    <cellStyle name="20% - Énfasis4 2" xfId="13"/>
    <cellStyle name="20% - Énfasis4 3" xfId="14"/>
    <cellStyle name="20% - Énfasis4 4" xfId="15"/>
    <cellStyle name="20% - Énfasis4 5" xfId="16"/>
    <cellStyle name="20% - Énfasis5 2" xfId="17"/>
    <cellStyle name="20% - Énfasis5 3" xfId="18"/>
    <cellStyle name="20% - Énfasis5 4" xfId="19"/>
    <cellStyle name="20% - Énfasis5 5" xfId="20"/>
    <cellStyle name="20% - Énfasis6 2" xfId="21"/>
    <cellStyle name="20% - Énfasis6 3" xfId="22"/>
    <cellStyle name="20% - Énfasis6 4" xfId="23"/>
    <cellStyle name="20% - Énfasis6 5" xfId="24"/>
    <cellStyle name="40% - Énfasis1 2" xfId="25"/>
    <cellStyle name="40% - Énfasis1 3" xfId="26"/>
    <cellStyle name="40% - Énfasis1 4" xfId="27"/>
    <cellStyle name="40% - Énfasis1 5" xfId="28"/>
    <cellStyle name="40% - Énfasis2 2" xfId="29"/>
    <cellStyle name="40% - Énfasis2 3" xfId="30"/>
    <cellStyle name="40% - Énfasis2 4" xfId="31"/>
    <cellStyle name="40% - Énfasis2 5" xfId="32"/>
    <cellStyle name="40% - Énfasis3 2" xfId="33"/>
    <cellStyle name="40% - Énfasis3 3" xfId="34"/>
    <cellStyle name="40% - Énfasis3 4" xfId="35"/>
    <cellStyle name="40% - Énfasis3 5" xfId="36"/>
    <cellStyle name="40% - Énfasis4 2" xfId="37"/>
    <cellStyle name="40% - Énfasis4 3" xfId="38"/>
    <cellStyle name="40% - Énfasis4 4" xfId="39"/>
    <cellStyle name="40% - Énfasis4 5" xfId="40"/>
    <cellStyle name="40% - Énfasis5 2" xfId="41"/>
    <cellStyle name="40% - Énfasis5 3" xfId="42"/>
    <cellStyle name="40% - Énfasis5 4" xfId="43"/>
    <cellStyle name="40% - Énfasis5 5" xfId="44"/>
    <cellStyle name="40% - Énfasis6 2" xfId="45"/>
    <cellStyle name="40% - Énfasis6 3" xfId="46"/>
    <cellStyle name="40% - Énfasis6 4" xfId="47"/>
    <cellStyle name="40% - Énfasis6 5" xfId="48"/>
    <cellStyle name="60% - Énfasis1 2" xfId="49"/>
    <cellStyle name="60% - Énfasis1 3" xfId="50"/>
    <cellStyle name="60% - Énfasis1 4" xfId="51"/>
    <cellStyle name="60% - Énfasis1 5" xfId="52"/>
    <cellStyle name="60% - Énfasis2 2" xfId="53"/>
    <cellStyle name="60% - Énfasis2 3" xfId="54"/>
    <cellStyle name="60% - Énfasis2 4" xfId="55"/>
    <cellStyle name="60% - Énfasis2 5" xfId="56"/>
    <cellStyle name="60% - Énfasis3 2" xfId="57"/>
    <cellStyle name="60% - Énfasis3 3" xfId="58"/>
    <cellStyle name="60% - Énfasis3 4" xfId="59"/>
    <cellStyle name="60% - Énfasis3 5" xfId="60"/>
    <cellStyle name="60% - Énfasis4 2" xfId="61"/>
    <cellStyle name="60% - Énfasis4 3" xfId="62"/>
    <cellStyle name="60% - Énfasis4 4" xfId="63"/>
    <cellStyle name="60% - Énfasis4 5" xfId="64"/>
    <cellStyle name="60% - Énfasis5 2" xfId="65"/>
    <cellStyle name="60% - Énfasis5 3" xfId="66"/>
    <cellStyle name="60% - Énfasis5 4" xfId="67"/>
    <cellStyle name="60% - Énfasis5 5" xfId="68"/>
    <cellStyle name="60% - Énfasis6 2" xfId="69"/>
    <cellStyle name="60% - Énfasis6 3" xfId="70"/>
    <cellStyle name="60% - Énfasis6 4" xfId="71"/>
    <cellStyle name="60% - Énfasis6 5" xfId="72"/>
    <cellStyle name="Buena 2" xfId="73"/>
    <cellStyle name="Buena 3" xfId="74"/>
    <cellStyle name="Buena 4" xfId="75"/>
    <cellStyle name="Buena 5" xfId="76"/>
    <cellStyle name="Cálculo 2" xfId="77"/>
    <cellStyle name="Cálculo 3" xfId="78"/>
    <cellStyle name="Cálculo 4" xfId="79"/>
    <cellStyle name="Cálculo 5" xfId="80"/>
    <cellStyle name="Celda de comprobación 2" xfId="81"/>
    <cellStyle name="Celda de comprobación 3" xfId="82"/>
    <cellStyle name="Celda de comprobación 4" xfId="83"/>
    <cellStyle name="Celda de comprobación 5" xfId="84"/>
    <cellStyle name="Celda vinculada 2" xfId="85"/>
    <cellStyle name="Celda vinculada 3" xfId="86"/>
    <cellStyle name="Celda vinculada 4" xfId="87"/>
    <cellStyle name="Celda vinculada 5" xfId="88"/>
    <cellStyle name="DIA" xfId="210"/>
    <cellStyle name="DIA 2" xfId="211"/>
    <cellStyle name="DIA 2 2" xfId="212"/>
    <cellStyle name="DIA_01 (UNO) - Arco Vial SM 40 - Terracerias" xfId="213"/>
    <cellStyle name="ENCABEZ1" xfId="214"/>
    <cellStyle name="ENCABEZ1 2" xfId="215"/>
    <cellStyle name="ENCABEZ1 2 2" xfId="216"/>
    <cellStyle name="ENCABEZ1_01 (UNO) - Arco Vial SM 40 - Terracerias" xfId="217"/>
    <cellStyle name="ENCABEZ2" xfId="218"/>
    <cellStyle name="ENCABEZ2 2" xfId="219"/>
    <cellStyle name="ENCABEZ2 2 2" xfId="220"/>
    <cellStyle name="ENCABEZ2_01 (UNO) - Arco Vial SM 40 - Terracerias" xfId="221"/>
    <cellStyle name="Encabezado 4 2" xfId="89"/>
    <cellStyle name="Encabezado 4 3" xfId="90"/>
    <cellStyle name="Encabezado 4 4" xfId="91"/>
    <cellStyle name="Encabezado 4 5" xfId="92"/>
    <cellStyle name="Énfasis1 2" xfId="93"/>
    <cellStyle name="Énfasis1 3" xfId="94"/>
    <cellStyle name="Énfasis1 4" xfId="95"/>
    <cellStyle name="Énfasis1 5" xfId="96"/>
    <cellStyle name="Énfasis2 2" xfId="97"/>
    <cellStyle name="Énfasis2 3" xfId="98"/>
    <cellStyle name="Énfasis2 4" xfId="99"/>
    <cellStyle name="Énfasis2 5" xfId="100"/>
    <cellStyle name="Énfasis3 2" xfId="101"/>
    <cellStyle name="Énfasis3 3" xfId="102"/>
    <cellStyle name="Énfasis3 4" xfId="103"/>
    <cellStyle name="Énfasis3 5" xfId="104"/>
    <cellStyle name="Énfasis4 2" xfId="105"/>
    <cellStyle name="Énfasis4 3" xfId="106"/>
    <cellStyle name="Énfasis4 4" xfId="107"/>
    <cellStyle name="Énfasis4 5" xfId="108"/>
    <cellStyle name="Énfasis5 2" xfId="109"/>
    <cellStyle name="Énfasis5 3" xfId="110"/>
    <cellStyle name="Énfasis5 4" xfId="111"/>
    <cellStyle name="Énfasis5 5" xfId="112"/>
    <cellStyle name="Énfasis6 2" xfId="113"/>
    <cellStyle name="Énfasis6 3" xfId="114"/>
    <cellStyle name="Énfasis6 4" xfId="115"/>
    <cellStyle name="Énfasis6 5" xfId="116"/>
    <cellStyle name="Entrada 2" xfId="117"/>
    <cellStyle name="Entrada 3" xfId="118"/>
    <cellStyle name="Entrada 4" xfId="119"/>
    <cellStyle name="Entrada 5" xfId="120"/>
    <cellStyle name="Euro" xfId="121"/>
    <cellStyle name="Euro 2" xfId="222"/>
    <cellStyle name="Euro 3" xfId="223"/>
    <cellStyle name="Euro 4" xfId="224"/>
    <cellStyle name="FIJO" xfId="225"/>
    <cellStyle name="FIJO 2" xfId="226"/>
    <cellStyle name="FIJO 2 2" xfId="227"/>
    <cellStyle name="FIJO_01 (UNO) - Arco Vial SM 40 - Terracerias" xfId="228"/>
    <cellStyle name="FINANCIERO" xfId="229"/>
    <cellStyle name="FINANCIERO 2" xfId="230"/>
    <cellStyle name="FINANCIERO 2 2" xfId="231"/>
    <cellStyle name="FINANCIERO_01 (UNO) - Arco Vial SM 40 - Terracerias" xfId="232"/>
    <cellStyle name="Followed Hyperlink" xfId="200"/>
    <cellStyle name="Hipervínculo 2" xfId="233"/>
    <cellStyle name="Hipervínculo 2 2" xfId="234"/>
    <cellStyle name="Hipervínculo_ESTIMACION_06 LINEA DE 24 PLAYA MUJERES" xfId="235"/>
    <cellStyle name="Hyperlink" xfId="201"/>
    <cellStyle name="Incorrecto 2" xfId="122"/>
    <cellStyle name="Incorrecto 3" xfId="123"/>
    <cellStyle name="Incorrecto 4" xfId="124"/>
    <cellStyle name="Incorrecto 5" xfId="125"/>
    <cellStyle name="Millares [0] 10" xfId="126"/>
    <cellStyle name="Millares [0] 11" xfId="127"/>
    <cellStyle name="Millares [0] 12" xfId="128"/>
    <cellStyle name="Millares [0] 2" xfId="129"/>
    <cellStyle name="Millares [0] 2 2" xfId="130"/>
    <cellStyle name="Millares [0] 2 2 2" xfId="242"/>
    <cellStyle name="Millares [0] 3" xfId="131"/>
    <cellStyle name="Millares [0] 4" xfId="132"/>
    <cellStyle name="Millares [0] 5" xfId="133"/>
    <cellStyle name="Millares [0] 6" xfId="134"/>
    <cellStyle name="Millares [0] 7" xfId="135"/>
    <cellStyle name="Millares [0] 8" xfId="136"/>
    <cellStyle name="Millares [0] 9" xfId="137"/>
    <cellStyle name="Millares 2" xfId="138"/>
    <cellStyle name="Millares 2 2" xfId="139"/>
    <cellStyle name="Millares 2 2 2" xfId="243"/>
    <cellStyle name="Millares 2 3" xfId="199"/>
    <cellStyle name="Millares 3" xfId="140"/>
    <cellStyle name="Millares 3 2" xfId="141"/>
    <cellStyle name="Millares 4" xfId="142"/>
    <cellStyle name="Millares 5" xfId="143"/>
    <cellStyle name="Millares 6" xfId="206"/>
    <cellStyle name="Millares 7" xfId="207"/>
    <cellStyle name="Moneda 2" xfId="144"/>
    <cellStyle name="Moneda 3" xfId="145"/>
    <cellStyle name="Monetario" xfId="236"/>
    <cellStyle name="Neutral 2" xfId="146"/>
    <cellStyle name="Neutral 3" xfId="147"/>
    <cellStyle name="Neutral 4" xfId="148"/>
    <cellStyle name="Neutral 5" xfId="149"/>
    <cellStyle name="Normal" xfId="0" builtinId="0"/>
    <cellStyle name="Normal 10" xfId="244"/>
    <cellStyle name="Normal 2" xfId="150"/>
    <cellStyle name="Normal 2 2" xfId="151"/>
    <cellStyle name="Normal 2 3" xfId="202"/>
    <cellStyle name="Normal 2_catalogo toma obra 2011" xfId="240"/>
    <cellStyle name="Normal 3" xfId="152"/>
    <cellStyle name="Normal 3 2" xfId="198"/>
    <cellStyle name="Normal 4" xfId="153"/>
    <cellStyle name="Normal 4 2" xfId="203"/>
    <cellStyle name="Normal 5" xfId="154"/>
    <cellStyle name="Normal 5 2" xfId="155"/>
    <cellStyle name="Normal 5 2 2" xfId="205"/>
    <cellStyle name="Normal 5 3" xfId="237"/>
    <cellStyle name="Normal 5 4" xfId="238"/>
    <cellStyle name="Normal 6" xfId="156"/>
    <cellStyle name="Normal 6 2" xfId="241"/>
    <cellStyle name="Normal 7" xfId="157"/>
    <cellStyle name="Normal 7 2" xfId="158"/>
    <cellStyle name="Normal 7 3" xfId="209"/>
    <cellStyle name="Normal 8" xfId="197"/>
    <cellStyle name="Normal 9" xfId="239"/>
    <cellStyle name="Normal 9 2" xfId="246"/>
    <cellStyle name="Normal_catalogo de obras tomas y linea" xfId="245"/>
    <cellStyle name="Notas 2" xfId="159"/>
    <cellStyle name="Notas 3" xfId="160"/>
    <cellStyle name="Notas 4" xfId="161"/>
    <cellStyle name="Notas 5" xfId="162"/>
    <cellStyle name="Porcentaje" xfId="163"/>
    <cellStyle name="Porcentual 2" xfId="164"/>
    <cellStyle name="Porcentual 3" xfId="208"/>
    <cellStyle name="Salida 2" xfId="165"/>
    <cellStyle name="Salida 3" xfId="166"/>
    <cellStyle name="Salida 4" xfId="167"/>
    <cellStyle name="Salida 5" xfId="168"/>
    <cellStyle name="Texto de advertencia 2" xfId="169"/>
    <cellStyle name="Texto de advertencia 3" xfId="170"/>
    <cellStyle name="Texto de advertencia 4" xfId="171"/>
    <cellStyle name="Texto de advertencia 5" xfId="172"/>
    <cellStyle name="Texto explicativo 2" xfId="173"/>
    <cellStyle name="Texto explicativo 3" xfId="174"/>
    <cellStyle name="Texto explicativo 4" xfId="175"/>
    <cellStyle name="Texto explicativo 5" xfId="176"/>
    <cellStyle name="Título 1 2" xfId="177"/>
    <cellStyle name="Título 1 3" xfId="178"/>
    <cellStyle name="Título 1 4" xfId="179"/>
    <cellStyle name="Título 1 5" xfId="180"/>
    <cellStyle name="Título 2 2" xfId="181"/>
    <cellStyle name="Título 2 3" xfId="182"/>
    <cellStyle name="Título 2 4" xfId="183"/>
    <cellStyle name="Título 2 5" xfId="184"/>
    <cellStyle name="Título 3 2" xfId="185"/>
    <cellStyle name="Título 3 3" xfId="186"/>
    <cellStyle name="Título 3 4" xfId="187"/>
    <cellStyle name="Título 3 5" xfId="188"/>
    <cellStyle name="Título 4" xfId="189"/>
    <cellStyle name="Título 5" xfId="190"/>
    <cellStyle name="Título 6" xfId="191"/>
    <cellStyle name="Título 7" xfId="192"/>
    <cellStyle name="Total 2" xfId="193"/>
    <cellStyle name="Total 3" xfId="194"/>
    <cellStyle name="Total 4" xfId="195"/>
    <cellStyle name="Total 5" xfId="196"/>
    <cellStyle name="Währung" xfId="2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3" name="Text Box 2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4" name="Text Box 2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5" name="Text Box 25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6" name="Text Box 2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8" name="Text Box 28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29" name="Text Box 29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0" name="Text Box 3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1" name="Text Box 3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2" name="Text Box 32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3" name="Text Box 33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4" name="Text Box 34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5" name="Text Box 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8" name="Text Box 38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39" name="Text Box 39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0" name="Text Box 4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1" name="Text Box 4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2" name="Text Box 42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3" name="Text Box 43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4" name="Text Box 44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5" name="Text Box 45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6" name="Text Box 46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7" name="Text Box 47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8" name="Text Box 48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49" name="Text Box 49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0" name="Text Box 5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1" name="Text Box 5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2" name="Text Box 52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3" name="Text Box 53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4" name="Text Box 5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5" name="Text Box 55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6" name="Text Box 56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7" name="Text Box 57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8" name="Text Box 58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59" name="Text Box 59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0" name="Text Box 6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1" name="Text Box 6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2" name="Text Box 62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3" name="Text Box 63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4" name="Text Box 64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5" name="Text Box 65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6" name="Text Box 66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7" name="Text Box 67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8" name="Text Box 68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69" name="Text Box 69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0" name="Text Box 7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1" name="Text Box 7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2" name="Text Box 72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3" name="Text Box 73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4" name="Text Box 74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5" name="Text Box 75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6" name="Text Box 76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7" name="Text Box 77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8" name="Text Box 78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79" name="Text Box 79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85725</xdr:colOff>
      <xdr:row>212</xdr:row>
      <xdr:rowOff>47628</xdr:rowOff>
    </xdr:to>
    <xdr:sp macro="" textlink="">
      <xdr:nvSpPr>
        <xdr:cNvPr id="80" name="Text Box 8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4495800" y="224409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TAGU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ul\c\Mis%20documentos\REGION%206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edro\COLECTOR\FRISA\frisa%203%20Tierra%20Maya\T-MAYA%20DRENAJE\FRISA\QUETZALES%20R-501%20DRENAJE\REGION%2063%20ESTIMACION%20No.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uaSec2"/>
      <sheetName val="Catalogo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CANT-FIN"/>
      <sheetName val="ACUM-EST-FIN"/>
      <sheetName val="RES-ZAN"/>
      <sheetName val="GEN-ZAN"/>
      <sheetName val="EXC-TUN"/>
      <sheetName val="GEN-PRA"/>
      <sheetName val="GEN-PGR"/>
      <sheetName val="RES-REL"/>
      <sheetName val="GEN-REL"/>
      <sheetName val="GEN-TUB"/>
      <sheetName val="EXC-REG"/>
      <sheetName val="DES-EXC"/>
      <sheetName val="DES-PRR"/>
      <sheetName val="COL-REG"/>
      <sheetName val="PZA-DES"/>
      <sheetName val="REL-REG"/>
      <sheetName val="REP-BAN"/>
      <sheetName val="POZOS"/>
      <sheetName val="PAS-PEA"/>
      <sheetName val="CER-PRO"/>
      <sheetName val="GEN-VARIOS"/>
      <sheetName val="LIM-OBR"/>
      <sheetName val="GEN-CINTA"/>
      <sheetName val="ACA-REG"/>
      <sheetName val="BOMBEO"/>
      <sheetName val="Hoja1"/>
      <sheetName val="CALLES-POZOS"/>
      <sheetName val="foto-h"/>
      <sheetName val="foto-v"/>
      <sheetName val="RESU-EST"/>
      <sheetName val="ACUM-EST"/>
      <sheetName val="TRAZO"/>
      <sheetName val="TUNELEOS"/>
      <sheetName val="REP-TUBO-63"/>
      <sheetName val="RES-ZAN&lt;3.66"/>
      <sheetName val="GEN-ZAN&lt;3.66"/>
      <sheetName val="RES-ZAN&gt;3.66"/>
      <sheetName val="GEN-ZAN&gt;3.66"/>
      <sheetName val="EXC-ZAN-TOMAS"/>
      <sheetName val="RASANTE"/>
      <sheetName val="PLANTILLA"/>
      <sheetName val="ACOSTILLADO"/>
      <sheetName val="REL-ZAN"/>
      <sheetName val="TUBERIA"/>
      <sheetName val="CAIDA-ADOS"/>
      <sheetName val="PLA-REL-POZ"/>
      <sheetName val="DESCARGAS"/>
      <sheetName val="BANQUETAS"/>
      <sheetName val="REGISTROS"/>
      <sheetName val="EXC-DESC"/>
      <sheetName val="TOMAS"/>
      <sheetName val="PASOS"/>
      <sheetName val="MALLA"/>
      <sheetName val="CERCA"/>
      <sheetName val="CINTA"/>
      <sheetName val="SEÑAL"/>
      <sheetName val="LIMPIEZA-1"/>
      <sheetName val="TRAZO (2)"/>
      <sheetName val="PLA-TOMAS"/>
      <sheetName val="ACOST-TOMAS"/>
      <sheetName val="REL-TOMAS"/>
      <sheetName val="TUBERIA-60"/>
      <sheetName val="PZAS-ESP-PVC"/>
      <sheetName val="VALVULAS"/>
      <sheetName val="CAJA-VALVULAS"/>
      <sheetName val="CONEX-TOMAS"/>
      <sheetName val="EXC-TOMAS"/>
      <sheetName val="REL-TOMA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295"/>
  <sheetViews>
    <sheetView tabSelected="1" view="pageBreakPreview" zoomScale="85" zoomScaleNormal="85" zoomScaleSheetLayoutView="85" workbookViewId="0">
      <selection activeCell="D18" sqref="D18"/>
    </sheetView>
  </sheetViews>
  <sheetFormatPr baseColWidth="10" defaultRowHeight="15" x14ac:dyDescent="0.25"/>
  <cols>
    <col min="1" max="1" width="14.140625" style="1" bestFit="1" customWidth="1"/>
    <col min="2" max="2" width="59.5703125" style="5" customWidth="1"/>
    <col min="3" max="3" width="9.28515625" style="4" bestFit="1" customWidth="1"/>
    <col min="4" max="4" width="12" style="104" customWidth="1"/>
    <col min="5" max="5" width="13.7109375" style="3" customWidth="1"/>
    <col min="6" max="6" width="17.7109375" style="3" customWidth="1"/>
    <col min="7" max="7" width="23.42578125" style="1" customWidth="1"/>
    <col min="8" max="8" width="17.7109375" style="1" customWidth="1"/>
    <col min="9" max="9" width="13.5703125" style="1" customWidth="1"/>
    <col min="10" max="16384" width="11.42578125" style="1"/>
  </cols>
  <sheetData>
    <row r="2" spans="1:6" s="23" customFormat="1" ht="18.75" x14ac:dyDescent="0.3">
      <c r="A2" s="99" t="s">
        <v>47</v>
      </c>
      <c r="B2" s="99"/>
      <c r="C2" s="99"/>
      <c r="D2" s="99"/>
      <c r="E2" s="99"/>
      <c r="F2" s="99"/>
    </row>
    <row r="3" spans="1:6" s="23" customFormat="1" ht="18.75" x14ac:dyDescent="0.3">
      <c r="A3" s="99"/>
      <c r="B3" s="99"/>
      <c r="C3" s="99"/>
      <c r="D3" s="99"/>
      <c r="E3" s="99"/>
      <c r="F3" s="99"/>
    </row>
    <row r="4" spans="1:6" s="23" customFormat="1" ht="18.75" x14ac:dyDescent="0.3">
      <c r="A4" s="99" t="s">
        <v>0</v>
      </c>
      <c r="B4" s="99"/>
      <c r="C4" s="99"/>
      <c r="D4" s="99"/>
      <c r="E4" s="99"/>
      <c r="F4" s="99"/>
    </row>
    <row r="5" spans="1:6" s="23" customFormat="1" ht="18.75" x14ac:dyDescent="0.3">
      <c r="A5" s="32"/>
      <c r="B5" s="32"/>
      <c r="C5" s="32"/>
      <c r="D5" s="97"/>
      <c r="E5" s="32"/>
      <c r="F5" s="32"/>
    </row>
    <row r="6" spans="1:6" x14ac:dyDescent="0.25">
      <c r="A6" s="22"/>
      <c r="B6" s="21"/>
      <c r="C6" s="20"/>
      <c r="D6" s="105"/>
      <c r="E6" s="18"/>
      <c r="F6" s="18"/>
    </row>
    <row r="7" spans="1:6" s="61" customFormat="1" x14ac:dyDescent="0.25">
      <c r="A7" s="34" t="s">
        <v>13</v>
      </c>
      <c r="B7" s="101" t="s">
        <v>83</v>
      </c>
      <c r="C7" s="101"/>
      <c r="D7" s="101"/>
      <c r="E7" s="35"/>
      <c r="F7" s="35"/>
    </row>
    <row r="8" spans="1:6" s="61" customFormat="1" x14ac:dyDescent="0.25">
      <c r="A8" s="34" t="s">
        <v>3</v>
      </c>
      <c r="B8" s="34" t="s">
        <v>85</v>
      </c>
      <c r="C8" s="62"/>
      <c r="D8" s="63"/>
      <c r="E8" s="64"/>
      <c r="F8" s="65"/>
    </row>
    <row r="9" spans="1:6" s="61" customFormat="1" x14ac:dyDescent="0.25">
      <c r="A9" s="34" t="s">
        <v>4</v>
      </c>
      <c r="B9" s="34" t="s">
        <v>84</v>
      </c>
      <c r="C9" s="62"/>
      <c r="D9" s="63"/>
      <c r="E9" s="64"/>
      <c r="F9" s="65"/>
    </row>
    <row r="10" spans="1:6" s="12" customFormat="1" x14ac:dyDescent="0.25">
      <c r="A10" s="17"/>
      <c r="B10" s="17"/>
      <c r="C10" s="16"/>
      <c r="D10" s="15"/>
      <c r="E10" s="14"/>
      <c r="F10" s="13"/>
    </row>
    <row r="11" spans="1:6" s="12" customFormat="1" x14ac:dyDescent="0.25">
      <c r="A11" s="100" t="s">
        <v>46</v>
      </c>
      <c r="B11" s="100"/>
      <c r="C11" s="100"/>
      <c r="D11" s="100"/>
      <c r="E11" s="100"/>
      <c r="F11" s="100"/>
    </row>
    <row r="12" spans="1:6" s="12" customFormat="1" x14ac:dyDescent="0.25">
      <c r="A12" s="17"/>
      <c r="B12" s="17"/>
      <c r="C12" s="16"/>
      <c r="D12" s="15"/>
      <c r="E12" s="14"/>
      <c r="F12" s="13"/>
    </row>
    <row r="13" spans="1:6" x14ac:dyDescent="0.25">
      <c r="A13" s="86" t="s">
        <v>6</v>
      </c>
      <c r="B13" s="86" t="s">
        <v>14</v>
      </c>
      <c r="C13" s="86" t="s">
        <v>2</v>
      </c>
      <c r="D13" s="86" t="s">
        <v>5</v>
      </c>
      <c r="E13" s="86" t="s">
        <v>7</v>
      </c>
      <c r="F13" s="86" t="s">
        <v>8</v>
      </c>
    </row>
    <row r="14" spans="1:6" x14ac:dyDescent="0.25">
      <c r="A14" s="11"/>
      <c r="B14" s="11"/>
      <c r="C14" s="11"/>
      <c r="D14" s="10"/>
      <c r="E14" s="9"/>
      <c r="F14" s="8"/>
    </row>
    <row r="15" spans="1:6" s="39" customFormat="1" x14ac:dyDescent="0.25">
      <c r="A15" s="30" t="s">
        <v>48</v>
      </c>
      <c r="B15" s="36" t="s">
        <v>177</v>
      </c>
      <c r="C15" s="37"/>
      <c r="D15" s="54"/>
      <c r="E15" s="38"/>
      <c r="F15" s="38"/>
    </row>
    <row r="16" spans="1:6" s="39" customFormat="1" ht="12.75" x14ac:dyDescent="0.25">
      <c r="A16" s="7"/>
      <c r="B16" s="40"/>
      <c r="C16" s="37"/>
      <c r="D16" s="54"/>
      <c r="E16" s="38"/>
      <c r="F16" s="38"/>
    </row>
    <row r="17" spans="1:6" s="39" customFormat="1" ht="12.75" x14ac:dyDescent="0.25">
      <c r="A17" s="85" t="s">
        <v>64</v>
      </c>
      <c r="B17" s="40" t="s">
        <v>16</v>
      </c>
      <c r="C17" s="37"/>
      <c r="D17" s="54"/>
      <c r="E17" s="38"/>
      <c r="F17" s="41"/>
    </row>
    <row r="18" spans="1:6" s="39" customFormat="1" ht="51" x14ac:dyDescent="0.25">
      <c r="A18" s="42" t="s">
        <v>73</v>
      </c>
      <c r="B18" s="43" t="s">
        <v>74</v>
      </c>
      <c r="C18" s="37" t="s">
        <v>12</v>
      </c>
      <c r="D18" s="55">
        <v>1632</v>
      </c>
      <c r="E18" s="44"/>
      <c r="F18" s="44"/>
    </row>
    <row r="19" spans="1:6" s="39" customFormat="1" ht="12.75" x14ac:dyDescent="0.25">
      <c r="A19" s="37"/>
      <c r="B19" s="43"/>
      <c r="C19" s="37"/>
      <c r="D19" s="55"/>
      <c r="E19" s="44"/>
      <c r="F19" s="44"/>
    </row>
    <row r="20" spans="1:6" s="39" customFormat="1" ht="63.75" x14ac:dyDescent="0.25">
      <c r="A20" s="42" t="s">
        <v>49</v>
      </c>
      <c r="B20" s="43" t="s">
        <v>42</v>
      </c>
      <c r="C20" s="37" t="s">
        <v>10</v>
      </c>
      <c r="D20" s="55">
        <v>195.84</v>
      </c>
      <c r="E20" s="44"/>
      <c r="F20" s="44"/>
    </row>
    <row r="21" spans="1:6" s="39" customFormat="1" ht="12.75" x14ac:dyDescent="0.25">
      <c r="B21" s="43"/>
      <c r="C21" s="37"/>
      <c r="D21" s="55"/>
      <c r="E21" s="45" t="str">
        <f>CONCATENATE("SUBTOTAL ",B17,)</f>
        <v>SUBTOTAL TRABAJOS PRELIMINARES</v>
      </c>
      <c r="F21" s="46"/>
    </row>
    <row r="22" spans="1:6" s="39" customFormat="1" ht="12.75" x14ac:dyDescent="0.25">
      <c r="B22" s="43"/>
      <c r="C22" s="37"/>
      <c r="D22" s="55"/>
      <c r="E22" s="38"/>
      <c r="F22" s="41"/>
    </row>
    <row r="23" spans="1:6" s="39" customFormat="1" ht="12.75" x14ac:dyDescent="0.25">
      <c r="A23" s="85" t="s">
        <v>65</v>
      </c>
      <c r="B23" s="40" t="s">
        <v>20</v>
      </c>
      <c r="C23" s="37"/>
      <c r="D23" s="54"/>
      <c r="E23" s="38"/>
      <c r="F23" s="41"/>
    </row>
    <row r="24" spans="1:6" s="39" customFormat="1" ht="63.75" x14ac:dyDescent="0.25">
      <c r="A24" s="37" t="s">
        <v>81</v>
      </c>
      <c r="B24" s="43" t="s">
        <v>82</v>
      </c>
      <c r="C24" s="37" t="s">
        <v>11</v>
      </c>
      <c r="D24" s="55">
        <v>522.24000000000012</v>
      </c>
      <c r="E24" s="44"/>
      <c r="F24" s="44"/>
    </row>
    <row r="25" spans="1:6" s="39" customFormat="1" ht="12.75" x14ac:dyDescent="0.25">
      <c r="A25" s="37"/>
      <c r="B25" s="43"/>
      <c r="C25" s="37"/>
      <c r="D25" s="55"/>
      <c r="E25" s="44"/>
      <c r="F25" s="44"/>
    </row>
    <row r="26" spans="1:6" s="39" customFormat="1" ht="38.25" x14ac:dyDescent="0.25">
      <c r="A26" s="37" t="s">
        <v>87</v>
      </c>
      <c r="B26" s="43" t="s">
        <v>88</v>
      </c>
      <c r="C26" s="37" t="s">
        <v>11</v>
      </c>
      <c r="D26" s="55">
        <v>65.280000000000015</v>
      </c>
      <c r="E26" s="44"/>
      <c r="F26" s="44"/>
    </row>
    <row r="27" spans="1:6" s="39" customFormat="1" ht="12.75" x14ac:dyDescent="0.25">
      <c r="A27" s="37"/>
      <c r="B27" s="43"/>
      <c r="C27" s="37"/>
      <c r="D27" s="55"/>
      <c r="E27" s="44"/>
      <c r="F27" s="44"/>
    </row>
    <row r="28" spans="1:6" s="39" customFormat="1" ht="51" x14ac:dyDescent="0.25">
      <c r="A28" s="37" t="s">
        <v>89</v>
      </c>
      <c r="B28" s="43" t="s">
        <v>90</v>
      </c>
      <c r="C28" s="37" t="s">
        <v>11</v>
      </c>
      <c r="D28" s="55">
        <v>265.56</v>
      </c>
      <c r="E28" s="44"/>
      <c r="F28" s="44"/>
    </row>
    <row r="29" spans="1:6" s="39" customFormat="1" ht="12.75" x14ac:dyDescent="0.25">
      <c r="A29" s="37"/>
      <c r="B29" s="43"/>
      <c r="C29" s="37"/>
      <c r="D29" s="55"/>
      <c r="E29" s="44"/>
      <c r="F29" s="44"/>
    </row>
    <row r="30" spans="1:6" s="39" customFormat="1" ht="63.75" x14ac:dyDescent="0.25">
      <c r="A30" s="37" t="s">
        <v>75</v>
      </c>
      <c r="B30" s="43" t="s">
        <v>76</v>
      </c>
      <c r="C30" s="37" t="s">
        <v>11</v>
      </c>
      <c r="D30" s="55">
        <v>161.63</v>
      </c>
      <c r="E30" s="44"/>
      <c r="F30" s="44"/>
    </row>
    <row r="31" spans="1:6" s="39" customFormat="1" ht="12.75" x14ac:dyDescent="0.25">
      <c r="A31" s="37"/>
      <c r="B31" s="43"/>
      <c r="C31" s="37"/>
      <c r="D31" s="55"/>
      <c r="E31" s="45" t="str">
        <f>CONCATENATE("SUBTOTAL ",B23,)</f>
        <v>SUBTOTAL OBRA CIVIL</v>
      </c>
      <c r="F31" s="46"/>
    </row>
    <row r="32" spans="1:6" s="39" customFormat="1" ht="12.75" x14ac:dyDescent="0.25">
      <c r="A32" s="37"/>
      <c r="B32" s="43"/>
      <c r="C32" s="37"/>
      <c r="D32" s="55"/>
      <c r="E32" s="44"/>
      <c r="F32" s="44"/>
    </row>
    <row r="33" spans="1:6" s="39" customFormat="1" ht="12.75" x14ac:dyDescent="0.25">
      <c r="A33" s="85" t="s">
        <v>66</v>
      </c>
      <c r="B33" s="40" t="s">
        <v>19</v>
      </c>
      <c r="C33" s="37"/>
      <c r="D33" s="55"/>
      <c r="E33" s="44"/>
      <c r="F33" s="44"/>
    </row>
    <row r="34" spans="1:6" s="39" customFormat="1" ht="51" x14ac:dyDescent="0.25">
      <c r="A34" s="37" t="s">
        <v>93</v>
      </c>
      <c r="B34" s="43" t="s">
        <v>94</v>
      </c>
      <c r="C34" s="37" t="s">
        <v>12</v>
      </c>
      <c r="D34" s="55">
        <v>1632</v>
      </c>
      <c r="E34" s="44"/>
      <c r="F34" s="44"/>
    </row>
    <row r="35" spans="1:6" s="39" customFormat="1" ht="12.75" x14ac:dyDescent="0.25">
      <c r="A35" s="37"/>
      <c r="B35" s="43"/>
      <c r="C35" s="37"/>
      <c r="D35" s="55"/>
      <c r="E35" s="44"/>
      <c r="F35" s="44"/>
    </row>
    <row r="36" spans="1:6" s="39" customFormat="1" ht="63.75" x14ac:dyDescent="0.25">
      <c r="A36" s="37" t="s">
        <v>97</v>
      </c>
      <c r="B36" s="43" t="s">
        <v>204</v>
      </c>
      <c r="C36" s="37" t="s">
        <v>12</v>
      </c>
      <c r="D36" s="55">
        <v>1632</v>
      </c>
      <c r="E36" s="44"/>
      <c r="F36" s="44"/>
    </row>
    <row r="37" spans="1:6" s="39" customFormat="1" ht="12.75" x14ac:dyDescent="0.25">
      <c r="B37" s="43"/>
      <c r="C37" s="37"/>
      <c r="D37" s="54"/>
      <c r="E37" s="38"/>
      <c r="F37" s="41"/>
    </row>
    <row r="38" spans="1:6" s="39" customFormat="1" ht="25.5" x14ac:dyDescent="0.25">
      <c r="A38" s="37"/>
      <c r="B38" s="43" t="s">
        <v>120</v>
      </c>
      <c r="C38" s="37"/>
      <c r="D38" s="54"/>
      <c r="E38" s="38"/>
      <c r="F38" s="41"/>
    </row>
    <row r="39" spans="1:6" s="93" customFormat="1" ht="12.75" x14ac:dyDescent="0.25">
      <c r="A39" s="54" t="s">
        <v>152</v>
      </c>
      <c r="B39" s="56" t="s">
        <v>107</v>
      </c>
      <c r="C39" s="54" t="s">
        <v>9</v>
      </c>
      <c r="D39" s="55">
        <v>11</v>
      </c>
      <c r="E39" s="92"/>
      <c r="F39" s="92"/>
    </row>
    <row r="40" spans="1:6" s="93" customFormat="1" ht="12.75" x14ac:dyDescent="0.25">
      <c r="A40" s="54" t="s">
        <v>153</v>
      </c>
      <c r="B40" s="56" t="s">
        <v>108</v>
      </c>
      <c r="C40" s="54" t="s">
        <v>9</v>
      </c>
      <c r="D40" s="55">
        <v>1</v>
      </c>
      <c r="E40" s="92"/>
      <c r="F40" s="92"/>
    </row>
    <row r="41" spans="1:6" s="93" customFormat="1" ht="12.75" x14ac:dyDescent="0.25">
      <c r="A41" s="54" t="s">
        <v>154</v>
      </c>
      <c r="B41" s="56" t="s">
        <v>191</v>
      </c>
      <c r="C41" s="54" t="s">
        <v>9</v>
      </c>
      <c r="D41" s="55">
        <v>3</v>
      </c>
      <c r="E41" s="92"/>
      <c r="F41" s="92"/>
    </row>
    <row r="42" spans="1:6" s="93" customFormat="1" ht="12.75" x14ac:dyDescent="0.25">
      <c r="A42" s="54" t="s">
        <v>194</v>
      </c>
      <c r="B42" s="56" t="s">
        <v>106</v>
      </c>
      <c r="C42" s="54" t="s">
        <v>9</v>
      </c>
      <c r="D42" s="55">
        <v>1</v>
      </c>
      <c r="E42" s="92"/>
      <c r="F42" s="92"/>
    </row>
    <row r="43" spans="1:6" s="93" customFormat="1" ht="12.75" x14ac:dyDescent="0.25">
      <c r="A43" s="54" t="s">
        <v>192</v>
      </c>
      <c r="B43" s="56" t="s">
        <v>193</v>
      </c>
      <c r="C43" s="54" t="s">
        <v>9</v>
      </c>
      <c r="D43" s="55">
        <v>1</v>
      </c>
      <c r="E43" s="92"/>
      <c r="F43" s="92"/>
    </row>
    <row r="44" spans="1:6" s="47" customFormat="1" ht="12.75" x14ac:dyDescent="0.25">
      <c r="A44" s="37"/>
      <c r="B44" s="43"/>
      <c r="C44" s="37"/>
      <c r="D44" s="55"/>
      <c r="E44" s="44"/>
      <c r="F44" s="44"/>
    </row>
    <row r="45" spans="1:6" s="39" customFormat="1" ht="38.25" x14ac:dyDescent="0.25">
      <c r="A45" s="37"/>
      <c r="B45" s="43" t="s">
        <v>205</v>
      </c>
      <c r="C45" s="37"/>
      <c r="D45" s="54"/>
      <c r="E45" s="38"/>
      <c r="F45" s="38"/>
    </row>
    <row r="46" spans="1:6" s="47" customFormat="1" ht="12.75" x14ac:dyDescent="0.25">
      <c r="A46" s="37" t="s">
        <v>170</v>
      </c>
      <c r="B46" s="43" t="str">
        <f>B39</f>
        <v>STUB END DE 6" DE DIÁMETRO CON BRIDA DE ACERO AL CARBON</v>
      </c>
      <c r="C46" s="37" t="s">
        <v>9</v>
      </c>
      <c r="D46" s="55">
        <v>11</v>
      </c>
      <c r="E46" s="44"/>
      <c r="F46" s="44"/>
    </row>
    <row r="47" spans="1:6" s="47" customFormat="1" ht="12.75" x14ac:dyDescent="0.25">
      <c r="A47" s="37" t="s">
        <v>171</v>
      </c>
      <c r="B47" s="43" t="str">
        <f>B40</f>
        <v>STUB END DE 4" DE DIÁMETRO CON BRIDA DE ACERO AL CARBON</v>
      </c>
      <c r="C47" s="37" t="s">
        <v>9</v>
      </c>
      <c r="D47" s="55">
        <v>1</v>
      </c>
      <c r="E47" s="44"/>
      <c r="F47" s="44"/>
    </row>
    <row r="48" spans="1:6" s="47" customFormat="1" ht="12.75" x14ac:dyDescent="0.25">
      <c r="A48" s="37" t="s">
        <v>172</v>
      </c>
      <c r="B48" s="43" t="str">
        <f>B41</f>
        <v>SILLETA DE 6" X 1" DE DIÁMETRO</v>
      </c>
      <c r="C48" s="37" t="s">
        <v>9</v>
      </c>
      <c r="D48" s="55">
        <v>3</v>
      </c>
      <c r="E48" s="44"/>
      <c r="F48" s="44"/>
    </row>
    <row r="49" spans="1:7" s="47" customFormat="1" ht="12.75" x14ac:dyDescent="0.25">
      <c r="A49" s="37" t="s">
        <v>195</v>
      </c>
      <c r="B49" s="43" t="str">
        <f>B42</f>
        <v>REDUCCIÓN DE 6" X 4" DE DIÁMETRO</v>
      </c>
      <c r="C49" s="37" t="s">
        <v>9</v>
      </c>
      <c r="D49" s="55">
        <v>1</v>
      </c>
      <c r="E49" s="44"/>
      <c r="F49" s="44"/>
    </row>
    <row r="50" spans="1:7" s="47" customFormat="1" ht="12.75" x14ac:dyDescent="0.25">
      <c r="A50" s="37" t="s">
        <v>196</v>
      </c>
      <c r="B50" s="43" t="str">
        <f>B43</f>
        <v>CODO DE 22°" X 6" DE DIÁMETRO</v>
      </c>
      <c r="C50" s="37" t="s">
        <v>9</v>
      </c>
      <c r="D50" s="55">
        <v>1</v>
      </c>
      <c r="E50" s="44"/>
      <c r="F50" s="44"/>
    </row>
    <row r="51" spans="1:7" s="47" customFormat="1" ht="12.75" x14ac:dyDescent="0.25">
      <c r="A51" s="37"/>
      <c r="B51" s="43"/>
      <c r="C51" s="37"/>
      <c r="D51" s="55"/>
      <c r="E51" s="44"/>
      <c r="F51" s="44"/>
    </row>
    <row r="52" spans="1:7" s="39" customFormat="1" ht="38.25" x14ac:dyDescent="0.25">
      <c r="A52" s="37" t="s">
        <v>109</v>
      </c>
      <c r="B52" s="43" t="s">
        <v>110</v>
      </c>
      <c r="C52" s="53" t="s">
        <v>9</v>
      </c>
      <c r="D52" s="106">
        <v>5</v>
      </c>
      <c r="E52" s="44"/>
      <c r="F52" s="44"/>
      <c r="G52" s="44"/>
    </row>
    <row r="53" spans="1:7" s="39" customFormat="1" ht="12.75" x14ac:dyDescent="0.25">
      <c r="A53" s="37"/>
      <c r="B53" s="43"/>
      <c r="C53" s="53"/>
      <c r="D53" s="106"/>
      <c r="E53" s="44"/>
      <c r="F53" s="44"/>
    </row>
    <row r="54" spans="1:7" s="39" customFormat="1" ht="25.5" x14ac:dyDescent="0.25">
      <c r="A54" s="37" t="s">
        <v>173</v>
      </c>
      <c r="B54" s="43" t="s">
        <v>111</v>
      </c>
      <c r="C54" s="53" t="s">
        <v>9</v>
      </c>
      <c r="D54" s="106">
        <v>1</v>
      </c>
      <c r="E54" s="44"/>
      <c r="F54" s="44"/>
    </row>
    <row r="55" spans="1:7" s="39" customFormat="1" ht="12.75" x14ac:dyDescent="0.25">
      <c r="A55" s="37"/>
      <c r="B55" s="43"/>
      <c r="C55" s="53"/>
      <c r="D55" s="106"/>
      <c r="E55" s="44"/>
      <c r="F55" s="44"/>
    </row>
    <row r="56" spans="1:7" s="39" customFormat="1" ht="25.5" x14ac:dyDescent="0.25">
      <c r="A56" s="37" t="s">
        <v>174</v>
      </c>
      <c r="B56" s="43" t="s">
        <v>121</v>
      </c>
      <c r="C56" s="53" t="s">
        <v>9</v>
      </c>
      <c r="D56" s="106">
        <v>1</v>
      </c>
      <c r="E56" s="44"/>
      <c r="F56" s="44"/>
      <c r="G56" s="90"/>
    </row>
    <row r="57" spans="1:7" s="39" customFormat="1" ht="12.75" x14ac:dyDescent="0.25">
      <c r="A57" s="37"/>
      <c r="B57" s="43"/>
      <c r="C57" s="37"/>
      <c r="D57" s="55"/>
      <c r="E57" s="45" t="str">
        <f>CONCATENATE("SUBTOTAL ",B33,)</f>
        <v>SUBTOTAL TUBERIAS Y PIEZAS ESPECIALES</v>
      </c>
      <c r="F57" s="46"/>
    </row>
    <row r="58" spans="1:7" s="39" customFormat="1" ht="12.75" x14ac:dyDescent="0.25">
      <c r="A58" s="37"/>
      <c r="B58" s="43"/>
      <c r="C58" s="37"/>
      <c r="D58" s="55"/>
      <c r="E58" s="45"/>
      <c r="F58" s="46"/>
    </row>
    <row r="59" spans="1:7" s="39" customFormat="1" ht="12.75" x14ac:dyDescent="0.25">
      <c r="A59" s="85" t="s">
        <v>67</v>
      </c>
      <c r="B59" s="40" t="s">
        <v>122</v>
      </c>
      <c r="C59" s="37"/>
      <c r="D59" s="54"/>
      <c r="E59" s="38"/>
      <c r="F59" s="41"/>
    </row>
    <row r="60" spans="1:7" s="39" customFormat="1" ht="89.25" x14ac:dyDescent="0.25">
      <c r="A60" s="37" t="s">
        <v>125</v>
      </c>
      <c r="B60" s="43" t="s">
        <v>124</v>
      </c>
      <c r="C60" s="37" t="s">
        <v>9</v>
      </c>
      <c r="D60" s="55">
        <v>3</v>
      </c>
      <c r="E60" s="44"/>
      <c r="F60" s="44"/>
    </row>
    <row r="61" spans="1:7" s="39" customFormat="1" ht="12.75" x14ac:dyDescent="0.25">
      <c r="A61" s="37"/>
      <c r="B61" s="43"/>
      <c r="C61" s="37"/>
      <c r="D61" s="55"/>
      <c r="E61" s="44"/>
      <c r="F61" s="44"/>
    </row>
    <row r="62" spans="1:7" s="39" customFormat="1" ht="102" x14ac:dyDescent="0.25">
      <c r="A62" s="37" t="s">
        <v>123</v>
      </c>
      <c r="B62" s="43" t="s">
        <v>190</v>
      </c>
      <c r="C62" s="37" t="s">
        <v>9</v>
      </c>
      <c r="D62" s="55">
        <v>3</v>
      </c>
      <c r="E62" s="44"/>
      <c r="F62" s="44"/>
    </row>
    <row r="63" spans="1:7" s="39" customFormat="1" ht="12.75" x14ac:dyDescent="0.25">
      <c r="A63" s="37"/>
      <c r="B63" s="43"/>
      <c r="C63" s="37"/>
      <c r="D63" s="55"/>
      <c r="E63" s="45" t="str">
        <f>CONCATENATE("SUBTOTAL ",B59,)</f>
        <v>SUBTOTAL SISTEMA DE ADMISIÓN Y EXPULSIÓN DE AIRE</v>
      </c>
      <c r="F63" s="46"/>
    </row>
    <row r="64" spans="1:7" s="39" customFormat="1" ht="12.75" x14ac:dyDescent="0.25">
      <c r="B64" s="43"/>
      <c r="C64" s="37"/>
      <c r="D64" s="54"/>
      <c r="E64" s="45"/>
      <c r="F64" s="46"/>
    </row>
    <row r="65" spans="1:6" s="39" customFormat="1" ht="12.75" x14ac:dyDescent="0.25">
      <c r="A65" s="85" t="s">
        <v>68</v>
      </c>
      <c r="B65" s="40" t="s">
        <v>126</v>
      </c>
      <c r="C65" s="37"/>
      <c r="D65" s="54"/>
      <c r="E65" s="38"/>
      <c r="F65" s="41"/>
    </row>
    <row r="66" spans="1:6" s="39" customFormat="1" ht="25.5" x14ac:dyDescent="0.25">
      <c r="A66" s="37" t="s">
        <v>133</v>
      </c>
      <c r="B66" s="43" t="s">
        <v>127</v>
      </c>
      <c r="C66" s="37" t="s">
        <v>9</v>
      </c>
      <c r="D66" s="55">
        <v>2</v>
      </c>
      <c r="E66" s="44"/>
      <c r="F66" s="44"/>
    </row>
    <row r="67" spans="1:6" s="39" customFormat="1" ht="12.75" x14ac:dyDescent="0.25">
      <c r="A67" s="37"/>
      <c r="B67" s="43"/>
      <c r="C67" s="37"/>
      <c r="D67" s="55"/>
      <c r="E67" s="44"/>
      <c r="F67" s="44"/>
    </row>
    <row r="68" spans="1:6" s="39" customFormat="1" ht="38.25" x14ac:dyDescent="0.25">
      <c r="A68" s="37" t="s">
        <v>132</v>
      </c>
      <c r="B68" s="43" t="s">
        <v>128</v>
      </c>
      <c r="C68" s="37" t="s">
        <v>9</v>
      </c>
      <c r="D68" s="55">
        <v>2</v>
      </c>
      <c r="E68" s="44"/>
      <c r="F68" s="44"/>
    </row>
    <row r="69" spans="1:6" s="39" customFormat="1" ht="12.75" x14ac:dyDescent="0.25">
      <c r="A69" s="37"/>
      <c r="B69" s="43"/>
      <c r="C69" s="37"/>
      <c r="D69" s="55"/>
      <c r="E69" s="44"/>
      <c r="F69" s="44"/>
    </row>
    <row r="70" spans="1:6" s="39" customFormat="1" ht="38.25" x14ac:dyDescent="0.25">
      <c r="A70" s="37" t="s">
        <v>129</v>
      </c>
      <c r="B70" s="43" t="s">
        <v>130</v>
      </c>
      <c r="C70" s="37" t="s">
        <v>9</v>
      </c>
      <c r="D70" s="55">
        <v>2</v>
      </c>
      <c r="E70" s="44"/>
      <c r="F70" s="44"/>
    </row>
    <row r="71" spans="1:6" s="39" customFormat="1" ht="12.75" x14ac:dyDescent="0.25">
      <c r="A71" s="37"/>
      <c r="B71" s="43"/>
      <c r="C71" s="37"/>
      <c r="D71" s="55"/>
      <c r="E71" s="44"/>
      <c r="F71" s="44"/>
    </row>
    <row r="72" spans="1:6" s="39" customFormat="1" ht="38.25" x14ac:dyDescent="0.25">
      <c r="A72" s="37" t="s">
        <v>131</v>
      </c>
      <c r="B72" s="43" t="s">
        <v>197</v>
      </c>
      <c r="C72" s="37" t="s">
        <v>9</v>
      </c>
      <c r="D72" s="55">
        <v>2</v>
      </c>
      <c r="E72" s="44"/>
      <c r="F72" s="44"/>
    </row>
    <row r="73" spans="1:6" s="39" customFormat="1" ht="12.75" x14ac:dyDescent="0.25">
      <c r="A73" s="37"/>
      <c r="B73" s="43"/>
      <c r="C73" s="37"/>
      <c r="D73" s="55"/>
      <c r="E73" s="45" t="str">
        <f>CONCATENATE("SUBTOTAL ",B65,)</f>
        <v>SUBTOTAL SISTEMA DE DESFOGUE</v>
      </c>
      <c r="F73" s="46"/>
    </row>
    <row r="74" spans="1:6" s="39" customFormat="1" ht="12.75" x14ac:dyDescent="0.25">
      <c r="B74" s="43"/>
      <c r="C74" s="37"/>
      <c r="D74" s="54"/>
      <c r="E74" s="45"/>
      <c r="F74" s="46"/>
    </row>
    <row r="75" spans="1:6" s="39" customFormat="1" ht="12.75" x14ac:dyDescent="0.25">
      <c r="A75" s="85" t="s">
        <v>69</v>
      </c>
      <c r="B75" s="40" t="s">
        <v>17</v>
      </c>
      <c r="C75" s="37"/>
      <c r="D75" s="54"/>
      <c r="E75" s="38"/>
      <c r="F75" s="41"/>
    </row>
    <row r="76" spans="1:6" s="39" customFormat="1" ht="38.25" x14ac:dyDescent="0.25">
      <c r="A76" s="37" t="s">
        <v>57</v>
      </c>
      <c r="B76" s="48" t="s">
        <v>58</v>
      </c>
      <c r="C76" s="37" t="s">
        <v>11</v>
      </c>
      <c r="D76" s="55">
        <v>0.47</v>
      </c>
      <c r="E76" s="44"/>
      <c r="F76" s="44"/>
    </row>
    <row r="77" spans="1:6" s="39" customFormat="1" ht="12.75" x14ac:dyDescent="0.25">
      <c r="A77" s="37"/>
      <c r="B77" s="48"/>
      <c r="C77" s="37"/>
      <c r="D77" s="55"/>
      <c r="E77" s="44"/>
      <c r="F77" s="44"/>
    </row>
    <row r="78" spans="1:6" s="39" customFormat="1" ht="51" x14ac:dyDescent="0.25">
      <c r="A78" s="37" t="s">
        <v>59</v>
      </c>
      <c r="B78" s="48" t="s">
        <v>43</v>
      </c>
      <c r="C78" s="37" t="s">
        <v>11</v>
      </c>
      <c r="D78" s="55">
        <v>360.61</v>
      </c>
      <c r="E78" s="44"/>
      <c r="F78" s="44"/>
    </row>
    <row r="79" spans="1:6" s="39" customFormat="1" ht="12.75" x14ac:dyDescent="0.25">
      <c r="A79" s="37"/>
      <c r="B79" s="48"/>
      <c r="C79" s="37"/>
      <c r="D79" s="55"/>
      <c r="E79" s="44"/>
      <c r="F79" s="44"/>
    </row>
    <row r="80" spans="1:6" s="39" customFormat="1" ht="51" x14ac:dyDescent="0.25">
      <c r="A80" s="37" t="s">
        <v>60</v>
      </c>
      <c r="B80" s="48" t="s">
        <v>44</v>
      </c>
      <c r="C80" s="37" t="s">
        <v>45</v>
      </c>
      <c r="D80" s="55">
        <v>1442.43</v>
      </c>
      <c r="E80" s="44"/>
      <c r="F80" s="44"/>
    </row>
    <row r="81" spans="1:7" s="39" customFormat="1" ht="12.75" x14ac:dyDescent="0.25">
      <c r="A81" s="37"/>
      <c r="B81" s="48"/>
      <c r="C81" s="37"/>
      <c r="D81" s="55"/>
      <c r="E81" s="44"/>
      <c r="F81" s="44"/>
    </row>
    <row r="82" spans="1:7" s="39" customFormat="1" ht="51" x14ac:dyDescent="0.25">
      <c r="A82" s="37" t="s">
        <v>61</v>
      </c>
      <c r="B82" s="43" t="s">
        <v>79</v>
      </c>
      <c r="C82" s="37" t="s">
        <v>12</v>
      </c>
      <c r="D82" s="55">
        <v>1632</v>
      </c>
      <c r="E82" s="44"/>
      <c r="F82" s="44"/>
    </row>
    <row r="83" spans="1:7" s="39" customFormat="1" ht="12.75" x14ac:dyDescent="0.25">
      <c r="A83" s="37"/>
      <c r="B83" s="48"/>
      <c r="C83" s="37"/>
      <c r="D83" s="55"/>
      <c r="E83" s="44"/>
      <c r="F83" s="44"/>
    </row>
    <row r="84" spans="1:7" s="39" customFormat="1" ht="38.25" x14ac:dyDescent="0.25">
      <c r="A84" s="37" t="s">
        <v>134</v>
      </c>
      <c r="B84" s="43" t="s">
        <v>135</v>
      </c>
      <c r="C84" s="37" t="s">
        <v>9</v>
      </c>
      <c r="D84" s="55">
        <v>1</v>
      </c>
      <c r="E84" s="44"/>
      <c r="F84" s="44"/>
    </row>
    <row r="85" spans="1:7" s="39" customFormat="1" ht="12.75" x14ac:dyDescent="0.25">
      <c r="A85" s="37"/>
      <c r="B85" s="48"/>
      <c r="C85" s="37"/>
      <c r="D85" s="55"/>
      <c r="E85" s="44"/>
      <c r="F85" s="44"/>
    </row>
    <row r="86" spans="1:7" s="39" customFormat="1" ht="51" x14ac:dyDescent="0.25">
      <c r="A86" s="37" t="s">
        <v>136</v>
      </c>
      <c r="B86" s="43" t="s">
        <v>137</v>
      </c>
      <c r="C86" s="37" t="s">
        <v>9</v>
      </c>
      <c r="D86" s="55">
        <v>1</v>
      </c>
      <c r="E86" s="44"/>
      <c r="F86" s="44"/>
    </row>
    <row r="87" spans="1:7" s="39" customFormat="1" ht="12.75" x14ac:dyDescent="0.25">
      <c r="A87" s="37"/>
      <c r="B87" s="48"/>
      <c r="C87" s="37"/>
      <c r="D87" s="55"/>
      <c r="E87" s="44"/>
      <c r="F87" s="44"/>
    </row>
    <row r="88" spans="1:7" s="39" customFormat="1" ht="38.25" x14ac:dyDescent="0.25">
      <c r="A88" s="37" t="s">
        <v>198</v>
      </c>
      <c r="B88" s="43" t="s">
        <v>199</v>
      </c>
      <c r="C88" s="37" t="s">
        <v>9</v>
      </c>
      <c r="D88" s="55">
        <v>1</v>
      </c>
      <c r="E88" s="44"/>
      <c r="F88" s="44"/>
    </row>
    <row r="89" spans="1:7" s="39" customFormat="1" ht="12.75" x14ac:dyDescent="0.25">
      <c r="B89" s="43"/>
      <c r="C89" s="37"/>
      <c r="D89" s="55"/>
      <c r="E89" s="45" t="str">
        <f>CONCATENATE("SUBTOTAL ",B75,)</f>
        <v>SUBTOTAL TRABAJOS COMPLEMENTARIOS</v>
      </c>
      <c r="F89" s="46"/>
    </row>
    <row r="90" spans="1:7" s="39" customFormat="1" ht="12.75" x14ac:dyDescent="0.25">
      <c r="B90" s="43"/>
      <c r="C90" s="37"/>
      <c r="D90" s="55"/>
      <c r="E90" s="38"/>
      <c r="F90" s="41"/>
    </row>
    <row r="91" spans="1:7" s="39" customFormat="1" x14ac:dyDescent="0.25">
      <c r="B91" s="43"/>
      <c r="C91" s="37"/>
      <c r="D91" s="54"/>
      <c r="E91" s="49" t="str">
        <f>CONCATENATE("SUBTOTAL ",B15,)</f>
        <v>SUBTOTAL REHABILITACIÓN DE LÍNEA DE CONDUCCIÓN/DISTRIBUCIÓN</v>
      </c>
      <c r="F91" s="50"/>
      <c r="G91" s="50"/>
    </row>
    <row r="92" spans="1:7" s="39" customFormat="1" x14ac:dyDescent="0.25">
      <c r="A92" s="7"/>
      <c r="B92" s="40"/>
      <c r="C92" s="37"/>
      <c r="D92" s="54"/>
      <c r="E92" s="45"/>
      <c r="F92" s="46"/>
      <c r="G92" s="50"/>
    </row>
    <row r="93" spans="1:7" s="39" customFormat="1" ht="12.75" x14ac:dyDescent="0.25">
      <c r="A93" s="7"/>
      <c r="B93" s="40"/>
      <c r="C93" s="37"/>
      <c r="D93" s="54"/>
      <c r="E93" s="45"/>
      <c r="F93" s="46"/>
    </row>
    <row r="94" spans="1:7" s="39" customFormat="1" x14ac:dyDescent="0.25">
      <c r="A94" s="30" t="s">
        <v>62</v>
      </c>
      <c r="B94" s="36" t="s">
        <v>178</v>
      </c>
      <c r="C94" s="37"/>
      <c r="D94" s="54"/>
      <c r="E94" s="38"/>
      <c r="F94" s="38"/>
    </row>
    <row r="95" spans="1:7" s="39" customFormat="1" ht="12.75" x14ac:dyDescent="0.25">
      <c r="A95" s="7"/>
      <c r="B95" s="40"/>
      <c r="C95" s="37"/>
      <c r="D95" s="54"/>
      <c r="E95" s="38"/>
      <c r="F95" s="38"/>
    </row>
    <row r="96" spans="1:7" s="39" customFormat="1" ht="12.75" x14ac:dyDescent="0.25">
      <c r="A96" s="85" t="s">
        <v>70</v>
      </c>
      <c r="B96" s="40" t="s">
        <v>16</v>
      </c>
      <c r="C96" s="37"/>
      <c r="D96" s="54"/>
      <c r="E96" s="38"/>
      <c r="F96" s="41"/>
    </row>
    <row r="97" spans="1:6" s="39" customFormat="1" ht="51" x14ac:dyDescent="0.25">
      <c r="A97" s="42" t="s">
        <v>73</v>
      </c>
      <c r="B97" s="43" t="s">
        <v>74</v>
      </c>
      <c r="C97" s="37" t="s">
        <v>12</v>
      </c>
      <c r="D97" s="55">
        <v>677.03</v>
      </c>
      <c r="E97" s="44"/>
      <c r="F97" s="44"/>
    </row>
    <row r="98" spans="1:6" s="39" customFormat="1" ht="12.75" x14ac:dyDescent="0.25">
      <c r="A98" s="37"/>
      <c r="B98" s="43"/>
      <c r="C98" s="37"/>
      <c r="D98" s="55"/>
      <c r="E98" s="44"/>
      <c r="F98" s="44"/>
    </row>
    <row r="99" spans="1:6" s="39" customFormat="1" ht="63.75" x14ac:dyDescent="0.25">
      <c r="A99" s="42" t="s">
        <v>49</v>
      </c>
      <c r="B99" s="43" t="s">
        <v>42</v>
      </c>
      <c r="C99" s="37" t="s">
        <v>10</v>
      </c>
      <c r="D99" s="55">
        <v>81.239999999999995</v>
      </c>
      <c r="E99" s="44"/>
      <c r="F99" s="44"/>
    </row>
    <row r="100" spans="1:6" s="39" customFormat="1" ht="12.75" x14ac:dyDescent="0.25">
      <c r="B100" s="43"/>
      <c r="C100" s="37"/>
      <c r="D100" s="55"/>
      <c r="E100" s="45" t="str">
        <f>CONCATENATE("SUBTOTAL ",B96,)</f>
        <v>SUBTOTAL TRABAJOS PRELIMINARES</v>
      </c>
      <c r="F100" s="46"/>
    </row>
    <row r="101" spans="1:6" s="39" customFormat="1" ht="12.75" x14ac:dyDescent="0.25">
      <c r="B101" s="43"/>
      <c r="C101" s="37"/>
      <c r="D101" s="55"/>
      <c r="E101" s="38"/>
      <c r="F101" s="41"/>
    </row>
    <row r="102" spans="1:6" s="39" customFormat="1" ht="12.75" x14ac:dyDescent="0.25">
      <c r="A102" s="85" t="s">
        <v>71</v>
      </c>
      <c r="B102" s="40" t="s">
        <v>20</v>
      </c>
      <c r="C102" s="37"/>
      <c r="D102" s="54"/>
      <c r="E102" s="38"/>
      <c r="F102" s="41"/>
    </row>
    <row r="103" spans="1:6" s="39" customFormat="1" ht="63.75" x14ac:dyDescent="0.25">
      <c r="A103" s="37" t="s">
        <v>81</v>
      </c>
      <c r="B103" s="43" t="s">
        <v>82</v>
      </c>
      <c r="C103" s="37" t="s">
        <v>11</v>
      </c>
      <c r="D103" s="55">
        <v>216.65</v>
      </c>
      <c r="E103" s="44"/>
      <c r="F103" s="44"/>
    </row>
    <row r="104" spans="1:6" s="39" customFormat="1" ht="12.75" x14ac:dyDescent="0.25">
      <c r="A104" s="37"/>
      <c r="B104" s="43"/>
      <c r="C104" s="37"/>
      <c r="D104" s="55"/>
      <c r="E104" s="44"/>
      <c r="F104" s="44"/>
    </row>
    <row r="105" spans="1:6" s="39" customFormat="1" ht="38.25" x14ac:dyDescent="0.25">
      <c r="A105" s="37" t="s">
        <v>87</v>
      </c>
      <c r="B105" s="43" t="s">
        <v>88</v>
      </c>
      <c r="C105" s="37" t="s">
        <v>11</v>
      </c>
      <c r="D105" s="55">
        <v>27.08</v>
      </c>
      <c r="E105" s="44"/>
      <c r="F105" s="44"/>
    </row>
    <row r="106" spans="1:6" s="39" customFormat="1" ht="12.75" x14ac:dyDescent="0.25">
      <c r="A106" s="37"/>
      <c r="B106" s="43"/>
      <c r="C106" s="37"/>
      <c r="D106" s="55"/>
      <c r="E106" s="44"/>
      <c r="F106" s="44"/>
    </row>
    <row r="107" spans="1:6" s="39" customFormat="1" ht="51" x14ac:dyDescent="0.25">
      <c r="A107" s="37" t="s">
        <v>89</v>
      </c>
      <c r="B107" s="43" t="s">
        <v>90</v>
      </c>
      <c r="C107" s="37" t="s">
        <v>11</v>
      </c>
      <c r="D107" s="55">
        <v>98.79</v>
      </c>
      <c r="E107" s="44"/>
      <c r="F107" s="44"/>
    </row>
    <row r="108" spans="1:6" s="39" customFormat="1" ht="12.75" x14ac:dyDescent="0.25">
      <c r="A108" s="37"/>
      <c r="B108" s="43"/>
      <c r="C108" s="37"/>
      <c r="D108" s="55"/>
      <c r="E108" s="44"/>
      <c r="F108" s="44"/>
    </row>
    <row r="109" spans="1:6" s="39" customFormat="1" ht="63.75" x14ac:dyDescent="0.25">
      <c r="A109" s="37" t="s">
        <v>75</v>
      </c>
      <c r="B109" s="43" t="s">
        <v>76</v>
      </c>
      <c r="C109" s="37" t="s">
        <v>11</v>
      </c>
      <c r="D109" s="55">
        <v>87.69</v>
      </c>
      <c r="E109" s="44"/>
      <c r="F109" s="44"/>
    </row>
    <row r="110" spans="1:6" s="39" customFormat="1" ht="12.75" x14ac:dyDescent="0.25">
      <c r="A110" s="37"/>
      <c r="B110" s="43"/>
      <c r="C110" s="37"/>
      <c r="D110" s="55"/>
      <c r="E110" s="45" t="str">
        <f>CONCATENATE("SUBTOTAL ",B102,)</f>
        <v>SUBTOTAL OBRA CIVIL</v>
      </c>
      <c r="F110" s="46"/>
    </row>
    <row r="111" spans="1:6" s="39" customFormat="1" ht="12.75" x14ac:dyDescent="0.25">
      <c r="A111" s="37"/>
      <c r="B111" s="43"/>
      <c r="C111" s="37"/>
      <c r="D111" s="55"/>
      <c r="E111" s="44"/>
      <c r="F111" s="44"/>
    </row>
    <row r="112" spans="1:6" s="39" customFormat="1" ht="12.75" x14ac:dyDescent="0.25">
      <c r="A112" s="85" t="s">
        <v>72</v>
      </c>
      <c r="B112" s="40" t="s">
        <v>19</v>
      </c>
      <c r="C112" s="37"/>
      <c r="D112" s="55"/>
      <c r="E112" s="44"/>
      <c r="F112" s="44"/>
    </row>
    <row r="113" spans="1:6" s="39" customFormat="1" ht="51" x14ac:dyDescent="0.25">
      <c r="A113" s="37" t="s">
        <v>95</v>
      </c>
      <c r="B113" s="43" t="s">
        <v>96</v>
      </c>
      <c r="C113" s="37" t="s">
        <v>12</v>
      </c>
      <c r="D113" s="55">
        <v>677.03</v>
      </c>
      <c r="E113" s="44"/>
      <c r="F113" s="44"/>
    </row>
    <row r="114" spans="1:6" s="39" customFormat="1" ht="12.75" x14ac:dyDescent="0.25">
      <c r="A114" s="37"/>
      <c r="B114" s="43"/>
      <c r="C114" s="37"/>
      <c r="D114" s="55"/>
      <c r="E114" s="44"/>
      <c r="F114" s="44"/>
    </row>
    <row r="115" spans="1:6" s="39" customFormat="1" ht="63.75" x14ac:dyDescent="0.25">
      <c r="A115" s="37" t="s">
        <v>99</v>
      </c>
      <c r="B115" s="43" t="s">
        <v>206</v>
      </c>
      <c r="C115" s="37" t="s">
        <v>12</v>
      </c>
      <c r="D115" s="55">
        <v>677.03</v>
      </c>
      <c r="E115" s="44"/>
      <c r="F115" s="44"/>
    </row>
    <row r="116" spans="1:6" s="39" customFormat="1" ht="12.75" x14ac:dyDescent="0.25">
      <c r="B116" s="43"/>
      <c r="C116" s="37"/>
      <c r="D116" s="54"/>
      <c r="E116" s="38"/>
      <c r="F116" s="41"/>
    </row>
    <row r="117" spans="1:6" s="39" customFormat="1" ht="25.5" x14ac:dyDescent="0.25">
      <c r="A117" s="37"/>
      <c r="B117" s="43" t="s">
        <v>120</v>
      </c>
      <c r="C117" s="37"/>
      <c r="D117" s="54"/>
      <c r="E117" s="38"/>
      <c r="F117" s="41"/>
    </row>
    <row r="118" spans="1:6" s="47" customFormat="1" ht="12.75" x14ac:dyDescent="0.25">
      <c r="A118" s="37" t="s">
        <v>139</v>
      </c>
      <c r="B118" s="43" t="s">
        <v>51</v>
      </c>
      <c r="C118" s="37" t="s">
        <v>9</v>
      </c>
      <c r="D118" s="55">
        <v>3</v>
      </c>
      <c r="E118" s="44"/>
      <c r="F118" s="44"/>
    </row>
    <row r="119" spans="1:6" s="47" customFormat="1" ht="12.75" x14ac:dyDescent="0.25">
      <c r="A119" s="37" t="s">
        <v>141</v>
      </c>
      <c r="B119" s="43" t="s">
        <v>101</v>
      </c>
      <c r="C119" s="37" t="s">
        <v>9</v>
      </c>
      <c r="D119" s="55">
        <v>1</v>
      </c>
      <c r="E119" s="44"/>
      <c r="F119" s="44"/>
    </row>
    <row r="120" spans="1:6" s="47" customFormat="1" ht="12.75" x14ac:dyDescent="0.25">
      <c r="A120" s="37" t="s">
        <v>142</v>
      </c>
      <c r="B120" s="43" t="s">
        <v>50</v>
      </c>
      <c r="C120" s="37" t="s">
        <v>9</v>
      </c>
      <c r="D120" s="55">
        <v>3</v>
      </c>
      <c r="E120" s="44"/>
      <c r="F120" s="44"/>
    </row>
    <row r="121" spans="1:6" s="47" customFormat="1" ht="12.75" x14ac:dyDescent="0.25">
      <c r="A121" s="37" t="s">
        <v>143</v>
      </c>
      <c r="B121" s="43" t="s">
        <v>103</v>
      </c>
      <c r="C121" s="37" t="s">
        <v>9</v>
      </c>
      <c r="D121" s="55">
        <v>1</v>
      </c>
      <c r="E121" s="44"/>
      <c r="F121" s="44"/>
    </row>
    <row r="122" spans="1:6" s="47" customFormat="1" ht="12.75" x14ac:dyDescent="0.25">
      <c r="A122" s="37" t="s">
        <v>148</v>
      </c>
      <c r="B122" s="43" t="s">
        <v>104</v>
      </c>
      <c r="C122" s="37" t="s">
        <v>9</v>
      </c>
      <c r="D122" s="55">
        <v>1</v>
      </c>
      <c r="E122" s="44"/>
      <c r="F122" s="44"/>
    </row>
    <row r="123" spans="1:6" s="47" customFormat="1" ht="12.75" x14ac:dyDescent="0.25">
      <c r="A123" s="37" t="s">
        <v>149</v>
      </c>
      <c r="B123" s="43" t="s">
        <v>105</v>
      </c>
      <c r="C123" s="37" t="s">
        <v>9</v>
      </c>
      <c r="D123" s="55">
        <v>1</v>
      </c>
      <c r="E123" s="44"/>
      <c r="F123" s="44"/>
    </row>
    <row r="124" spans="1:6" s="47" customFormat="1" ht="12.75" x14ac:dyDescent="0.25">
      <c r="A124" s="37" t="s">
        <v>151</v>
      </c>
      <c r="B124" s="43" t="s">
        <v>155</v>
      </c>
      <c r="C124" s="37" t="s">
        <v>9</v>
      </c>
      <c r="D124" s="55">
        <v>1</v>
      </c>
      <c r="E124" s="44"/>
      <c r="F124" s="44"/>
    </row>
    <row r="125" spans="1:6" s="47" customFormat="1" ht="12.75" x14ac:dyDescent="0.25">
      <c r="A125" s="37" t="s">
        <v>201</v>
      </c>
      <c r="B125" s="56" t="s">
        <v>200</v>
      </c>
      <c r="C125" s="37" t="s">
        <v>9</v>
      </c>
      <c r="D125" s="55">
        <v>2</v>
      </c>
      <c r="E125" s="44"/>
      <c r="F125" s="44"/>
    </row>
    <row r="126" spans="1:6" s="47" customFormat="1" ht="12.75" x14ac:dyDescent="0.25">
      <c r="A126" s="37"/>
      <c r="B126" s="43"/>
      <c r="C126" s="37"/>
      <c r="D126" s="55"/>
      <c r="E126" s="44"/>
      <c r="F126" s="44"/>
    </row>
    <row r="127" spans="1:6" s="39" customFormat="1" ht="38.25" x14ac:dyDescent="0.25">
      <c r="A127" s="37"/>
      <c r="B127" s="43" t="s">
        <v>205</v>
      </c>
      <c r="C127" s="37"/>
      <c r="D127" s="54"/>
      <c r="E127" s="38"/>
      <c r="F127" s="38"/>
    </row>
    <row r="128" spans="1:6" s="47" customFormat="1" ht="12.75" x14ac:dyDescent="0.25">
      <c r="A128" s="37" t="s">
        <v>156</v>
      </c>
      <c r="B128" s="43" t="str">
        <f>B118</f>
        <v>CRUZ DE 3" X 3" DE DIÁMETRO</v>
      </c>
      <c r="C128" s="37" t="s">
        <v>9</v>
      </c>
      <c r="D128" s="55">
        <v>3</v>
      </c>
      <c r="E128" s="44"/>
      <c r="F128" s="44"/>
    </row>
    <row r="129" spans="1:6" s="47" customFormat="1" ht="12.75" x14ac:dyDescent="0.25">
      <c r="A129" s="37" t="s">
        <v>158</v>
      </c>
      <c r="B129" s="43" t="str">
        <f>B119</f>
        <v>CRUZ DE 6" X 3" DE DIÁMETRO</v>
      </c>
      <c r="C129" s="37" t="s">
        <v>9</v>
      </c>
      <c r="D129" s="55">
        <v>1</v>
      </c>
      <c r="E129" s="44"/>
      <c r="F129" s="44"/>
    </row>
    <row r="130" spans="1:6" s="47" customFormat="1" ht="12.75" x14ac:dyDescent="0.25">
      <c r="A130" s="37" t="s">
        <v>160</v>
      </c>
      <c r="B130" s="43" t="str">
        <f>B120</f>
        <v>TEE DE 3" X 3" DE DIÁMETRO</v>
      </c>
      <c r="C130" s="37" t="s">
        <v>9</v>
      </c>
      <c r="D130" s="55">
        <v>3</v>
      </c>
      <c r="E130" s="44"/>
      <c r="F130" s="44"/>
    </row>
    <row r="131" spans="1:6" s="47" customFormat="1" ht="12.75" x14ac:dyDescent="0.25">
      <c r="A131" s="37" t="s">
        <v>161</v>
      </c>
      <c r="B131" s="43" t="str">
        <f>B121</f>
        <v>TEE DE 4" X 3" DE DIÁMETRO</v>
      </c>
      <c r="C131" s="37" t="s">
        <v>9</v>
      </c>
      <c r="D131" s="55">
        <v>1</v>
      </c>
      <c r="E131" s="44"/>
      <c r="F131" s="44"/>
    </row>
    <row r="132" spans="1:6" s="47" customFormat="1" ht="12.75" x14ac:dyDescent="0.25">
      <c r="A132" s="37" t="s">
        <v>166</v>
      </c>
      <c r="B132" s="43" t="str">
        <f t="shared" ref="B132:B133" si="0">B122</f>
        <v>REDUCCIÓN DE 4" X 3" DE DIÁMETRO</v>
      </c>
      <c r="C132" s="37" t="s">
        <v>9</v>
      </c>
      <c r="D132" s="55">
        <v>1</v>
      </c>
      <c r="E132" s="44"/>
      <c r="F132" s="44"/>
    </row>
    <row r="133" spans="1:6" s="47" customFormat="1" ht="12.75" x14ac:dyDescent="0.25">
      <c r="A133" s="37" t="s">
        <v>167</v>
      </c>
      <c r="B133" s="43" t="str">
        <f t="shared" si="0"/>
        <v>REDUCCIÓN DE 6" X 3" DE DIÁMETRO</v>
      </c>
      <c r="C133" s="37" t="s">
        <v>9</v>
      </c>
      <c r="D133" s="55">
        <v>1</v>
      </c>
      <c r="E133" s="44"/>
      <c r="F133" s="44"/>
    </row>
    <row r="134" spans="1:6" s="47" customFormat="1" ht="12.75" x14ac:dyDescent="0.25">
      <c r="A134" s="37" t="s">
        <v>169</v>
      </c>
      <c r="B134" s="43" t="str">
        <f>B124</f>
        <v>TAPA CIEGA DE 3" DE DIÁMETRO</v>
      </c>
      <c r="C134" s="37" t="s">
        <v>9</v>
      </c>
      <c r="D134" s="55">
        <v>1</v>
      </c>
      <c r="E134" s="44"/>
      <c r="F134" s="44"/>
    </row>
    <row r="135" spans="1:6" s="47" customFormat="1" ht="12.75" x14ac:dyDescent="0.25">
      <c r="A135" s="37" t="s">
        <v>202</v>
      </c>
      <c r="B135" s="43" t="str">
        <f>B125</f>
        <v>STUB END DE 3" DE DIÁMETRO CON BRIDA DE ACERO AL CARBON</v>
      </c>
      <c r="C135" s="37" t="s">
        <v>9</v>
      </c>
      <c r="D135" s="55">
        <v>2</v>
      </c>
      <c r="E135" s="44"/>
      <c r="F135" s="44"/>
    </row>
    <row r="136" spans="1:6" s="39" customFormat="1" ht="12.75" x14ac:dyDescent="0.25">
      <c r="A136" s="37"/>
      <c r="B136" s="43"/>
      <c r="C136" s="37"/>
      <c r="D136" s="55"/>
      <c r="E136" s="45" t="str">
        <f>CONCATENATE("SUBTOTAL ",B112,)</f>
        <v>SUBTOTAL TUBERIAS Y PIEZAS ESPECIALES</v>
      </c>
      <c r="F136" s="46"/>
    </row>
    <row r="137" spans="1:6" s="39" customFormat="1" ht="12.75" x14ac:dyDescent="0.25">
      <c r="A137" s="37"/>
      <c r="B137" s="43"/>
      <c r="C137" s="37"/>
      <c r="D137" s="55"/>
      <c r="E137" s="45"/>
      <c r="F137" s="46"/>
    </row>
    <row r="138" spans="1:6" s="39" customFormat="1" ht="12.75" x14ac:dyDescent="0.25">
      <c r="A138" s="85" t="s">
        <v>179</v>
      </c>
      <c r="B138" s="40" t="s">
        <v>35</v>
      </c>
      <c r="C138" s="37"/>
      <c r="D138" s="54"/>
      <c r="E138" s="38"/>
      <c r="F138" s="41"/>
    </row>
    <row r="139" spans="1:6" s="39" customFormat="1" ht="51" x14ac:dyDescent="0.25">
      <c r="A139" s="37" t="s">
        <v>77</v>
      </c>
      <c r="B139" s="43" t="s">
        <v>36</v>
      </c>
      <c r="C139" s="37" t="s">
        <v>12</v>
      </c>
      <c r="D139" s="55">
        <v>1610</v>
      </c>
      <c r="E139" s="44"/>
      <c r="F139" s="44"/>
    </row>
    <row r="140" spans="1:6" s="39" customFormat="1" ht="12.75" x14ac:dyDescent="0.25">
      <c r="A140" s="37"/>
      <c r="B140" s="43"/>
      <c r="C140" s="37"/>
      <c r="D140" s="55"/>
      <c r="E140" s="44"/>
      <c r="F140" s="44"/>
    </row>
    <row r="141" spans="1:6" s="39" customFormat="1" ht="38.25" x14ac:dyDescent="0.25">
      <c r="A141" s="37" t="s">
        <v>112</v>
      </c>
      <c r="B141" s="43" t="s">
        <v>113</v>
      </c>
      <c r="C141" s="37" t="s">
        <v>9</v>
      </c>
      <c r="D141" s="55">
        <v>6</v>
      </c>
      <c r="E141" s="44"/>
      <c r="F141" s="44"/>
    </row>
    <row r="142" spans="1:6" s="39" customFormat="1" ht="12.75" x14ac:dyDescent="0.25">
      <c r="A142" s="37"/>
      <c r="B142" s="43"/>
      <c r="C142" s="37"/>
      <c r="D142" s="55"/>
      <c r="E142" s="44"/>
      <c r="F142" s="44"/>
    </row>
    <row r="143" spans="1:6" s="39" customFormat="1" ht="38.25" x14ac:dyDescent="0.25">
      <c r="A143" s="37" t="s">
        <v>114</v>
      </c>
      <c r="B143" s="43" t="s">
        <v>115</v>
      </c>
      <c r="C143" s="37" t="s">
        <v>9</v>
      </c>
      <c r="D143" s="55">
        <v>20</v>
      </c>
      <c r="E143" s="44"/>
      <c r="F143" s="44"/>
    </row>
    <row r="144" spans="1:6" s="39" customFormat="1" ht="12.75" x14ac:dyDescent="0.25">
      <c r="A144" s="37"/>
      <c r="B144" s="43"/>
      <c r="C144" s="37"/>
      <c r="D144" s="55"/>
      <c r="E144" s="44"/>
      <c r="F144" s="44"/>
    </row>
    <row r="145" spans="1:6" s="39" customFormat="1" ht="38.25" x14ac:dyDescent="0.25">
      <c r="A145" s="37" t="s">
        <v>116</v>
      </c>
      <c r="B145" s="43" t="s">
        <v>117</v>
      </c>
      <c r="C145" s="37" t="s">
        <v>9</v>
      </c>
      <c r="D145" s="55">
        <v>204</v>
      </c>
      <c r="E145" s="44"/>
      <c r="F145" s="44"/>
    </row>
    <row r="146" spans="1:6" s="39" customFormat="1" ht="12.75" x14ac:dyDescent="0.25">
      <c r="A146" s="37"/>
      <c r="B146" s="43"/>
      <c r="C146" s="37"/>
      <c r="D146" s="55"/>
      <c r="E146" s="44"/>
      <c r="F146" s="44"/>
    </row>
    <row r="147" spans="1:6" s="39" customFormat="1" ht="25.5" x14ac:dyDescent="0.25">
      <c r="A147" s="37" t="s">
        <v>55</v>
      </c>
      <c r="B147" s="43" t="s">
        <v>18</v>
      </c>
      <c r="C147" s="37" t="s">
        <v>9</v>
      </c>
      <c r="D147" s="55">
        <v>460</v>
      </c>
      <c r="E147" s="44"/>
      <c r="F147" s="44"/>
    </row>
    <row r="148" spans="1:6" s="39" customFormat="1" ht="12.75" x14ac:dyDescent="0.25">
      <c r="A148" s="37"/>
      <c r="B148" s="43"/>
      <c r="C148" s="37"/>
      <c r="D148" s="55"/>
      <c r="E148" s="44"/>
      <c r="F148" s="44"/>
    </row>
    <row r="149" spans="1:6" s="39" customFormat="1" ht="38.25" x14ac:dyDescent="0.25">
      <c r="A149" s="37" t="s">
        <v>56</v>
      </c>
      <c r="B149" s="43" t="s">
        <v>78</v>
      </c>
      <c r="C149" s="37" t="s">
        <v>9</v>
      </c>
      <c r="D149" s="55">
        <v>230</v>
      </c>
      <c r="E149" s="44"/>
      <c r="F149" s="44"/>
    </row>
    <row r="150" spans="1:6" s="39" customFormat="1" ht="12.75" x14ac:dyDescent="0.25">
      <c r="A150" s="37"/>
      <c r="B150" s="43"/>
      <c r="C150" s="37"/>
      <c r="D150" s="55"/>
      <c r="E150" s="44"/>
      <c r="F150" s="44"/>
    </row>
    <row r="151" spans="1:6" s="39" customFormat="1" ht="76.5" x14ac:dyDescent="0.25">
      <c r="A151" s="37" t="s">
        <v>118</v>
      </c>
      <c r="B151" s="43" t="s">
        <v>119</v>
      </c>
      <c r="C151" s="88" t="s">
        <v>10</v>
      </c>
      <c r="D151" s="107">
        <v>20</v>
      </c>
      <c r="E151" s="44"/>
      <c r="F151" s="44"/>
    </row>
    <row r="152" spans="1:6" s="39" customFormat="1" ht="12.75" x14ac:dyDescent="0.25">
      <c r="A152" s="37"/>
      <c r="B152" s="43"/>
      <c r="C152" s="37"/>
      <c r="D152" s="55"/>
      <c r="E152" s="44"/>
      <c r="F152" s="44"/>
    </row>
    <row r="153" spans="1:6" s="39" customFormat="1" ht="63.75" x14ac:dyDescent="0.25">
      <c r="A153" s="37" t="s">
        <v>63</v>
      </c>
      <c r="B153" s="43" t="s">
        <v>80</v>
      </c>
      <c r="C153" s="37" t="s">
        <v>9</v>
      </c>
      <c r="D153" s="55">
        <v>230</v>
      </c>
      <c r="E153" s="44"/>
      <c r="F153" s="44"/>
    </row>
    <row r="154" spans="1:6" s="39" customFormat="1" ht="12.75" x14ac:dyDescent="0.25">
      <c r="B154" s="43"/>
      <c r="C154" s="37"/>
      <c r="D154" s="54"/>
      <c r="E154" s="45" t="str">
        <f>CONCATENATE("SUBTOTAL ",B138,)</f>
        <v>SUBTOTAL TOMAS DOMICILIARIAS</v>
      </c>
      <c r="F154" s="46"/>
    </row>
    <row r="155" spans="1:6" s="39" customFormat="1" ht="12.75" x14ac:dyDescent="0.25">
      <c r="B155" s="43"/>
      <c r="C155" s="37"/>
      <c r="D155" s="54"/>
      <c r="E155" s="45"/>
      <c r="F155" s="46"/>
    </row>
    <row r="156" spans="1:6" s="39" customFormat="1" ht="12.75" x14ac:dyDescent="0.25">
      <c r="A156" s="85" t="s">
        <v>180</v>
      </c>
      <c r="B156" s="40" t="s">
        <v>17</v>
      </c>
      <c r="C156" s="37"/>
      <c r="D156" s="54"/>
      <c r="E156" s="38"/>
      <c r="F156" s="41"/>
    </row>
    <row r="157" spans="1:6" s="39" customFormat="1" ht="38.25" x14ac:dyDescent="0.25">
      <c r="A157" s="37" t="s">
        <v>57</v>
      </c>
      <c r="B157" s="48" t="s">
        <v>58</v>
      </c>
      <c r="C157" s="37" t="s">
        <v>11</v>
      </c>
      <c r="D157" s="55">
        <v>0.38</v>
      </c>
      <c r="E157" s="44"/>
      <c r="F157" s="44"/>
    </row>
    <row r="158" spans="1:6" s="39" customFormat="1" ht="12.75" x14ac:dyDescent="0.25">
      <c r="A158" s="37"/>
      <c r="B158" s="48"/>
      <c r="C158" s="37"/>
      <c r="D158" s="55"/>
      <c r="E158" s="44"/>
      <c r="F158" s="44"/>
    </row>
    <row r="159" spans="1:6" s="39" customFormat="1" ht="51" x14ac:dyDescent="0.25">
      <c r="A159" s="37" t="s">
        <v>59</v>
      </c>
      <c r="B159" s="48" t="s">
        <v>43</v>
      </c>
      <c r="C159" s="37" t="s">
        <v>11</v>
      </c>
      <c r="D159" s="55">
        <v>128.96</v>
      </c>
      <c r="E159" s="44"/>
      <c r="F159" s="44"/>
    </row>
    <row r="160" spans="1:6" s="39" customFormat="1" ht="12.75" x14ac:dyDescent="0.25">
      <c r="A160" s="37"/>
      <c r="B160" s="48"/>
      <c r="C160" s="37"/>
      <c r="D160" s="55"/>
      <c r="E160" s="44"/>
      <c r="F160" s="44"/>
    </row>
    <row r="161" spans="1:7" s="39" customFormat="1" ht="51" x14ac:dyDescent="0.25">
      <c r="A161" s="37" t="s">
        <v>60</v>
      </c>
      <c r="B161" s="48" t="s">
        <v>44</v>
      </c>
      <c r="C161" s="37" t="s">
        <v>45</v>
      </c>
      <c r="D161" s="55">
        <v>515.84</v>
      </c>
      <c r="E161" s="44"/>
      <c r="F161" s="44"/>
    </row>
    <row r="162" spans="1:7" s="39" customFormat="1" ht="12.75" x14ac:dyDescent="0.25">
      <c r="A162" s="37"/>
      <c r="B162" s="48"/>
      <c r="C162" s="37"/>
      <c r="D162" s="55"/>
      <c r="E162" s="44"/>
      <c r="F162" s="44"/>
    </row>
    <row r="163" spans="1:7" s="39" customFormat="1" ht="51" x14ac:dyDescent="0.25">
      <c r="A163" s="37" t="s">
        <v>61</v>
      </c>
      <c r="B163" s="43" t="s">
        <v>79</v>
      </c>
      <c r="C163" s="37" t="s">
        <v>12</v>
      </c>
      <c r="D163" s="55">
        <v>677.03</v>
      </c>
      <c r="E163" s="44"/>
      <c r="F163" s="44"/>
    </row>
    <row r="164" spans="1:7" s="39" customFormat="1" ht="12.75" x14ac:dyDescent="0.25">
      <c r="B164" s="43"/>
      <c r="C164" s="37"/>
      <c r="D164" s="55"/>
      <c r="E164" s="45" t="str">
        <f>CONCATENATE("SUBTOTAL ",B156,)</f>
        <v>SUBTOTAL TRABAJOS COMPLEMENTARIOS</v>
      </c>
      <c r="F164" s="46"/>
    </row>
    <row r="165" spans="1:7" s="39" customFormat="1" ht="12.75" x14ac:dyDescent="0.25">
      <c r="B165" s="43"/>
      <c r="C165" s="37"/>
      <c r="D165" s="55"/>
      <c r="E165" s="38"/>
      <c r="F165" s="41"/>
    </row>
    <row r="166" spans="1:7" s="39" customFormat="1" x14ac:dyDescent="0.25">
      <c r="B166" s="43"/>
      <c r="C166" s="37"/>
      <c r="D166" s="54"/>
      <c r="E166" s="49" t="str">
        <f>CONCATENATE("SUBTOTAL ",B94,)</f>
        <v>SUBTOTAL REHABILITACIÓN DE RED DE DISTRIBUCIÓN</v>
      </c>
      <c r="F166" s="50"/>
      <c r="G166" s="50"/>
    </row>
    <row r="167" spans="1:7" s="91" customFormat="1" ht="12.75" x14ac:dyDescent="0.2">
      <c r="A167" s="37"/>
      <c r="B167" s="52"/>
      <c r="C167" s="51"/>
      <c r="D167" s="55"/>
      <c r="E167" s="44"/>
      <c r="F167" s="44"/>
    </row>
    <row r="168" spans="1:7" s="39" customFormat="1" x14ac:dyDescent="0.25">
      <c r="A168" s="30" t="s">
        <v>181</v>
      </c>
      <c r="B168" s="36" t="s">
        <v>182</v>
      </c>
      <c r="C168" s="37"/>
      <c r="D168" s="54"/>
      <c r="E168" s="38"/>
      <c r="F168" s="38"/>
    </row>
    <row r="169" spans="1:7" s="39" customFormat="1" ht="12.75" x14ac:dyDescent="0.25">
      <c r="A169" s="7"/>
      <c r="B169" s="40"/>
      <c r="C169" s="37"/>
      <c r="D169" s="54"/>
      <c r="E169" s="38"/>
      <c r="F169" s="38"/>
    </row>
    <row r="170" spans="1:7" s="39" customFormat="1" ht="12.75" x14ac:dyDescent="0.25">
      <c r="A170" s="85" t="s">
        <v>183</v>
      </c>
      <c r="B170" s="40" t="s">
        <v>16</v>
      </c>
      <c r="C170" s="37"/>
      <c r="D170" s="54"/>
      <c r="E170" s="38"/>
      <c r="F170" s="41"/>
    </row>
    <row r="171" spans="1:7" s="39" customFormat="1" ht="51" x14ac:dyDescent="0.25">
      <c r="A171" s="42" t="s">
        <v>73</v>
      </c>
      <c r="B171" s="43" t="s">
        <v>74</v>
      </c>
      <c r="C171" s="37" t="s">
        <v>12</v>
      </c>
      <c r="D171" s="55">
        <v>5185.7300000000005</v>
      </c>
      <c r="E171" s="44"/>
      <c r="F171" s="44"/>
    </row>
    <row r="172" spans="1:7" s="39" customFormat="1" ht="12.75" x14ac:dyDescent="0.25">
      <c r="A172" s="37"/>
      <c r="B172" s="43"/>
      <c r="C172" s="37"/>
      <c r="D172" s="55"/>
      <c r="E172" s="44"/>
      <c r="F172" s="44"/>
    </row>
    <row r="173" spans="1:7" s="39" customFormat="1" ht="63.75" x14ac:dyDescent="0.25">
      <c r="A173" s="42" t="s">
        <v>49</v>
      </c>
      <c r="B173" s="43" t="s">
        <v>42</v>
      </c>
      <c r="C173" s="37" t="s">
        <v>10</v>
      </c>
      <c r="D173" s="55">
        <v>557.14</v>
      </c>
      <c r="E173" s="44"/>
      <c r="F173" s="44"/>
    </row>
    <row r="174" spans="1:7" s="39" customFormat="1" ht="12.75" x14ac:dyDescent="0.25">
      <c r="B174" s="43"/>
      <c r="C174" s="37"/>
      <c r="D174" s="55"/>
      <c r="E174" s="45" t="str">
        <f>CONCATENATE("SUBTOTAL ",B170,)</f>
        <v>SUBTOTAL TRABAJOS PRELIMINARES</v>
      </c>
      <c r="F174" s="46"/>
    </row>
    <row r="175" spans="1:7" s="39" customFormat="1" ht="12.75" x14ac:dyDescent="0.25">
      <c r="B175" s="43"/>
      <c r="C175" s="37"/>
      <c r="D175" s="55"/>
      <c r="E175" s="38"/>
      <c r="F175" s="41"/>
    </row>
    <row r="176" spans="1:7" s="39" customFormat="1" ht="12.75" x14ac:dyDescent="0.25">
      <c r="A176" s="85" t="s">
        <v>185</v>
      </c>
      <c r="B176" s="40" t="s">
        <v>20</v>
      </c>
      <c r="C176" s="37"/>
      <c r="D176" s="54"/>
      <c r="E176" s="38"/>
      <c r="F176" s="41"/>
    </row>
    <row r="177" spans="1:6" s="39" customFormat="1" ht="63.75" x14ac:dyDescent="0.25">
      <c r="A177" s="37" t="s">
        <v>81</v>
      </c>
      <c r="B177" s="43" t="s">
        <v>82</v>
      </c>
      <c r="C177" s="37" t="s">
        <v>11</v>
      </c>
      <c r="D177" s="55">
        <v>1659.43</v>
      </c>
      <c r="E177" s="44"/>
      <c r="F177" s="44"/>
    </row>
    <row r="178" spans="1:6" s="39" customFormat="1" ht="12.75" x14ac:dyDescent="0.25">
      <c r="A178" s="37"/>
      <c r="B178" s="43"/>
      <c r="C178" s="37"/>
      <c r="D178" s="55"/>
      <c r="E178" s="44"/>
      <c r="F178" s="44"/>
    </row>
    <row r="179" spans="1:6" s="39" customFormat="1" ht="38.25" x14ac:dyDescent="0.25">
      <c r="A179" s="37" t="s">
        <v>87</v>
      </c>
      <c r="B179" s="43" t="s">
        <v>88</v>
      </c>
      <c r="C179" s="37" t="s">
        <v>11</v>
      </c>
      <c r="D179" s="55">
        <v>207.43</v>
      </c>
      <c r="E179" s="44"/>
      <c r="F179" s="44"/>
    </row>
    <row r="180" spans="1:6" s="39" customFormat="1" ht="12.75" x14ac:dyDescent="0.25">
      <c r="A180" s="37"/>
      <c r="B180" s="43"/>
      <c r="C180" s="37"/>
      <c r="D180" s="55"/>
      <c r="E180" s="44"/>
      <c r="F180" s="44"/>
    </row>
    <row r="181" spans="1:6" s="39" customFormat="1" ht="51" x14ac:dyDescent="0.25">
      <c r="A181" s="37" t="s">
        <v>89</v>
      </c>
      <c r="B181" s="43" t="s">
        <v>90</v>
      </c>
      <c r="C181" s="37" t="s">
        <v>11</v>
      </c>
      <c r="D181" s="55">
        <v>763.09</v>
      </c>
      <c r="E181" s="44"/>
      <c r="F181" s="44"/>
    </row>
    <row r="182" spans="1:6" s="39" customFormat="1" ht="12.75" x14ac:dyDescent="0.25">
      <c r="A182" s="37"/>
      <c r="B182" s="43"/>
      <c r="C182" s="37"/>
      <c r="D182" s="55"/>
      <c r="E182" s="44"/>
      <c r="F182" s="44"/>
    </row>
    <row r="183" spans="1:6" s="39" customFormat="1" ht="63.75" x14ac:dyDescent="0.25">
      <c r="A183" s="37" t="s">
        <v>75</v>
      </c>
      <c r="B183" s="43" t="s">
        <v>76</v>
      </c>
      <c r="C183" s="37" t="s">
        <v>11</v>
      </c>
      <c r="D183" s="55">
        <v>660.79</v>
      </c>
      <c r="E183" s="44"/>
      <c r="F183" s="44"/>
    </row>
    <row r="184" spans="1:6" s="39" customFormat="1" ht="12.75" x14ac:dyDescent="0.25">
      <c r="A184" s="37"/>
      <c r="B184" s="43"/>
      <c r="C184" s="37"/>
      <c r="D184" s="55"/>
      <c r="E184" s="45" t="str">
        <f>CONCATENATE("SUBTOTAL ",B176,)</f>
        <v>SUBTOTAL OBRA CIVIL</v>
      </c>
      <c r="F184" s="46"/>
    </row>
    <row r="185" spans="1:6" s="39" customFormat="1" ht="12.75" x14ac:dyDescent="0.25">
      <c r="A185" s="37"/>
      <c r="B185" s="43"/>
      <c r="C185" s="37"/>
      <c r="D185" s="55"/>
      <c r="E185" s="44"/>
      <c r="F185" s="44"/>
    </row>
    <row r="186" spans="1:6" s="39" customFormat="1" ht="12.75" x14ac:dyDescent="0.25">
      <c r="A186" s="85" t="s">
        <v>186</v>
      </c>
      <c r="B186" s="40" t="s">
        <v>19</v>
      </c>
      <c r="C186" s="37"/>
      <c r="D186" s="55"/>
      <c r="E186" s="44"/>
      <c r="F186" s="44"/>
    </row>
    <row r="187" spans="1:6" s="39" customFormat="1" ht="51" x14ac:dyDescent="0.25">
      <c r="A187" s="37" t="s">
        <v>93</v>
      </c>
      <c r="B187" s="43" t="s">
        <v>94</v>
      </c>
      <c r="C187" s="37" t="s">
        <v>12</v>
      </c>
      <c r="D187" s="55">
        <v>225.21</v>
      </c>
      <c r="E187" s="44"/>
      <c r="F187" s="44"/>
    </row>
    <row r="188" spans="1:6" s="39" customFormat="1" ht="12.75" x14ac:dyDescent="0.25">
      <c r="A188" s="37"/>
      <c r="B188" s="43"/>
      <c r="C188" s="37"/>
      <c r="D188" s="55"/>
      <c r="E188" s="44"/>
      <c r="F188" s="44"/>
    </row>
    <row r="189" spans="1:6" s="39" customFormat="1" ht="51" x14ac:dyDescent="0.25">
      <c r="A189" s="37" t="s">
        <v>91</v>
      </c>
      <c r="B189" s="43" t="s">
        <v>92</v>
      </c>
      <c r="C189" s="37" t="s">
        <v>12</v>
      </c>
      <c r="D189" s="55">
        <v>394</v>
      </c>
      <c r="E189" s="44"/>
      <c r="F189" s="44"/>
    </row>
    <row r="190" spans="1:6" s="39" customFormat="1" ht="12.75" x14ac:dyDescent="0.25">
      <c r="A190" s="85"/>
      <c r="B190" s="40"/>
      <c r="C190" s="37"/>
      <c r="D190" s="55"/>
      <c r="E190" s="44"/>
      <c r="F190" s="44"/>
    </row>
    <row r="191" spans="1:6" s="39" customFormat="1" ht="51" x14ac:dyDescent="0.25">
      <c r="A191" s="37" t="s">
        <v>95</v>
      </c>
      <c r="B191" s="43" t="s">
        <v>96</v>
      </c>
      <c r="C191" s="37" t="s">
        <v>12</v>
      </c>
      <c r="D191" s="55">
        <v>4566.5200000000004</v>
      </c>
      <c r="E191" s="44"/>
      <c r="F191" s="44"/>
    </row>
    <row r="192" spans="1:6" s="39" customFormat="1" ht="12.75" x14ac:dyDescent="0.25">
      <c r="A192" s="37"/>
      <c r="B192" s="43"/>
      <c r="C192" s="37"/>
      <c r="D192" s="55"/>
      <c r="E192" s="44"/>
      <c r="F192" s="44"/>
    </row>
    <row r="193" spans="1:6" s="39" customFormat="1" ht="63.75" x14ac:dyDescent="0.25">
      <c r="A193" s="37" t="s">
        <v>97</v>
      </c>
      <c r="B193" s="43" t="s">
        <v>207</v>
      </c>
      <c r="C193" s="37" t="s">
        <v>12</v>
      </c>
      <c r="D193" s="55">
        <v>225.21</v>
      </c>
      <c r="E193" s="44"/>
      <c r="F193" s="44"/>
    </row>
    <row r="194" spans="1:6" s="39" customFormat="1" ht="12.75" x14ac:dyDescent="0.25">
      <c r="A194" s="37"/>
      <c r="B194" s="43"/>
      <c r="C194" s="37"/>
      <c r="D194" s="55"/>
      <c r="E194" s="44"/>
      <c r="F194" s="44"/>
    </row>
    <row r="195" spans="1:6" s="39" customFormat="1" ht="63.75" x14ac:dyDescent="0.25">
      <c r="A195" s="37" t="s">
        <v>98</v>
      </c>
      <c r="B195" s="43" t="s">
        <v>208</v>
      </c>
      <c r="C195" s="37" t="s">
        <v>12</v>
      </c>
      <c r="D195" s="55">
        <v>394</v>
      </c>
      <c r="E195" s="44"/>
      <c r="F195" s="44"/>
    </row>
    <row r="196" spans="1:6" s="39" customFormat="1" ht="12.75" x14ac:dyDescent="0.25">
      <c r="A196" s="37"/>
      <c r="B196" s="43"/>
      <c r="C196" s="37"/>
      <c r="D196" s="55"/>
      <c r="E196" s="44"/>
      <c r="F196" s="44"/>
    </row>
    <row r="197" spans="1:6" s="39" customFormat="1" ht="63.75" x14ac:dyDescent="0.25">
      <c r="A197" s="37" t="s">
        <v>99</v>
      </c>
      <c r="B197" s="43" t="s">
        <v>206</v>
      </c>
      <c r="C197" s="37" t="s">
        <v>12</v>
      </c>
      <c r="D197" s="55">
        <v>4566.5200000000004</v>
      </c>
      <c r="E197" s="44"/>
      <c r="F197" s="44"/>
    </row>
    <row r="198" spans="1:6" s="39" customFormat="1" ht="12.75" x14ac:dyDescent="0.25">
      <c r="B198" s="43"/>
      <c r="C198" s="37"/>
      <c r="D198" s="54"/>
      <c r="E198" s="38"/>
      <c r="F198" s="41"/>
    </row>
    <row r="199" spans="1:6" s="39" customFormat="1" ht="25.5" x14ac:dyDescent="0.25">
      <c r="A199" s="37"/>
      <c r="B199" s="43" t="s">
        <v>120</v>
      </c>
      <c r="C199" s="37"/>
      <c r="D199" s="54"/>
      <c r="E199" s="38"/>
      <c r="F199" s="41"/>
    </row>
    <row r="200" spans="1:6" s="47" customFormat="1" ht="12.75" x14ac:dyDescent="0.25">
      <c r="A200" s="37" t="s">
        <v>139</v>
      </c>
      <c r="B200" s="43" t="s">
        <v>51</v>
      </c>
      <c r="C200" s="37" t="s">
        <v>9</v>
      </c>
      <c r="D200" s="55">
        <v>5</v>
      </c>
      <c r="E200" s="44"/>
      <c r="F200" s="44"/>
    </row>
    <row r="201" spans="1:6" s="47" customFormat="1" ht="12.75" x14ac:dyDescent="0.25">
      <c r="A201" s="37" t="s">
        <v>140</v>
      </c>
      <c r="B201" s="43" t="s">
        <v>100</v>
      </c>
      <c r="C201" s="37" t="s">
        <v>9</v>
      </c>
      <c r="D201" s="55">
        <v>2</v>
      </c>
      <c r="E201" s="44"/>
      <c r="F201" s="44"/>
    </row>
    <row r="202" spans="1:6" s="47" customFormat="1" ht="12.75" x14ac:dyDescent="0.25">
      <c r="A202" s="37" t="s">
        <v>138</v>
      </c>
      <c r="B202" s="43" t="s">
        <v>102</v>
      </c>
      <c r="C202" s="37" t="s">
        <v>9</v>
      </c>
      <c r="D202" s="55">
        <v>1</v>
      </c>
      <c r="E202" s="44"/>
      <c r="F202" s="44"/>
    </row>
    <row r="203" spans="1:6" s="47" customFormat="1" ht="12.75" x14ac:dyDescent="0.25">
      <c r="A203" s="37" t="s">
        <v>142</v>
      </c>
      <c r="B203" s="43" t="s">
        <v>50</v>
      </c>
      <c r="C203" s="37" t="s">
        <v>9</v>
      </c>
      <c r="D203" s="55">
        <v>18</v>
      </c>
      <c r="E203" s="44"/>
      <c r="F203" s="44"/>
    </row>
    <row r="204" spans="1:6" s="47" customFormat="1" ht="12.75" x14ac:dyDescent="0.25">
      <c r="A204" s="37" t="s">
        <v>143</v>
      </c>
      <c r="B204" s="43" t="s">
        <v>103</v>
      </c>
      <c r="C204" s="37" t="s">
        <v>9</v>
      </c>
      <c r="D204" s="55">
        <v>1</v>
      </c>
      <c r="E204" s="44"/>
      <c r="F204" s="44"/>
    </row>
    <row r="205" spans="1:6" s="47" customFormat="1" ht="12.75" x14ac:dyDescent="0.25">
      <c r="A205" s="37" t="s">
        <v>144</v>
      </c>
      <c r="B205" s="43" t="s">
        <v>52</v>
      </c>
      <c r="C205" s="37" t="s">
        <v>9</v>
      </c>
      <c r="D205" s="55">
        <v>2</v>
      </c>
      <c r="E205" s="44"/>
      <c r="F205" s="44"/>
    </row>
    <row r="206" spans="1:6" s="47" customFormat="1" ht="12.75" x14ac:dyDescent="0.25">
      <c r="A206" s="37" t="s">
        <v>145</v>
      </c>
      <c r="B206" s="43" t="s">
        <v>53</v>
      </c>
      <c r="C206" s="37" t="s">
        <v>9</v>
      </c>
      <c r="D206" s="55">
        <v>2</v>
      </c>
      <c r="E206" s="44"/>
      <c r="F206" s="44"/>
    </row>
    <row r="207" spans="1:6" s="47" customFormat="1" ht="12.75" x14ac:dyDescent="0.25">
      <c r="A207" s="37" t="s">
        <v>146</v>
      </c>
      <c r="B207" s="43" t="s">
        <v>203</v>
      </c>
      <c r="C207" s="37" t="s">
        <v>9</v>
      </c>
      <c r="D207" s="55">
        <v>2</v>
      </c>
      <c r="E207" s="44"/>
      <c r="F207" s="44"/>
    </row>
    <row r="208" spans="1:6" s="47" customFormat="1" ht="12.75" x14ac:dyDescent="0.25">
      <c r="A208" s="37" t="s">
        <v>147</v>
      </c>
      <c r="B208" s="43" t="s">
        <v>54</v>
      </c>
      <c r="C208" s="37" t="s">
        <v>9</v>
      </c>
      <c r="D208" s="55">
        <v>3</v>
      </c>
      <c r="E208" s="44"/>
      <c r="F208" s="44"/>
    </row>
    <row r="209" spans="1:6" s="47" customFormat="1" ht="12.75" x14ac:dyDescent="0.25">
      <c r="A209" s="37" t="s">
        <v>148</v>
      </c>
      <c r="B209" s="43" t="s">
        <v>104</v>
      </c>
      <c r="C209" s="37" t="s">
        <v>9</v>
      </c>
      <c r="D209" s="55">
        <v>2</v>
      </c>
      <c r="E209" s="44"/>
      <c r="F209" s="44"/>
    </row>
    <row r="210" spans="1:6" s="47" customFormat="1" ht="12.75" x14ac:dyDescent="0.25">
      <c r="A210" s="37" t="s">
        <v>150</v>
      </c>
      <c r="B210" s="43" t="s">
        <v>106</v>
      </c>
      <c r="C210" s="37" t="s">
        <v>9</v>
      </c>
      <c r="D210" s="55">
        <v>1</v>
      </c>
      <c r="E210" s="44"/>
      <c r="F210" s="44"/>
    </row>
    <row r="211" spans="1:6" s="47" customFormat="1" ht="12.75" x14ac:dyDescent="0.25">
      <c r="A211" s="37" t="s">
        <v>151</v>
      </c>
      <c r="B211" s="43" t="s">
        <v>155</v>
      </c>
      <c r="C211" s="37" t="s">
        <v>9</v>
      </c>
      <c r="D211" s="55">
        <v>17</v>
      </c>
      <c r="E211" s="44"/>
      <c r="F211" s="44"/>
    </row>
    <row r="212" spans="1:6" s="47" customFormat="1" ht="12.75" x14ac:dyDescent="0.25">
      <c r="A212" s="37"/>
      <c r="B212" s="43"/>
      <c r="C212" s="37"/>
      <c r="D212" s="55"/>
      <c r="E212" s="44"/>
      <c r="F212" s="44"/>
    </row>
    <row r="213" spans="1:6" s="39" customFormat="1" ht="38.25" x14ac:dyDescent="0.25">
      <c r="A213" s="37"/>
      <c r="B213" s="43" t="s">
        <v>205</v>
      </c>
      <c r="C213" s="37"/>
      <c r="D213" s="54"/>
      <c r="E213" s="38"/>
      <c r="F213" s="38"/>
    </row>
    <row r="214" spans="1:6" s="47" customFormat="1" ht="12.75" x14ac:dyDescent="0.25">
      <c r="A214" s="37" t="s">
        <v>156</v>
      </c>
      <c r="B214" s="43" t="str">
        <f t="shared" ref="B214:B225" si="1">B200</f>
        <v>CRUZ DE 3" X 3" DE DIÁMETRO</v>
      </c>
      <c r="C214" s="37" t="s">
        <v>9</v>
      </c>
      <c r="D214" s="55">
        <v>5</v>
      </c>
      <c r="E214" s="44"/>
      <c r="F214" s="44"/>
    </row>
    <row r="215" spans="1:6" s="47" customFormat="1" ht="12.75" x14ac:dyDescent="0.25">
      <c r="A215" s="37" t="s">
        <v>157</v>
      </c>
      <c r="B215" s="43" t="str">
        <f t="shared" si="1"/>
        <v>CRUZ DE 4" X 3" DE DIÁMETRO</v>
      </c>
      <c r="C215" s="37" t="s">
        <v>9</v>
      </c>
      <c r="D215" s="55">
        <v>2</v>
      </c>
      <c r="E215" s="44"/>
      <c r="F215" s="44"/>
    </row>
    <row r="216" spans="1:6" s="47" customFormat="1" ht="12.75" x14ac:dyDescent="0.25">
      <c r="A216" s="37" t="s">
        <v>159</v>
      </c>
      <c r="B216" s="43" t="str">
        <f t="shared" si="1"/>
        <v>CRUZ DE 6" X 4" DE DIÁMETRO</v>
      </c>
      <c r="C216" s="37" t="s">
        <v>9</v>
      </c>
      <c r="D216" s="55">
        <v>1</v>
      </c>
      <c r="E216" s="44"/>
      <c r="F216" s="44"/>
    </row>
    <row r="217" spans="1:6" s="47" customFormat="1" ht="12.75" x14ac:dyDescent="0.25">
      <c r="A217" s="37" t="s">
        <v>160</v>
      </c>
      <c r="B217" s="43" t="str">
        <f t="shared" si="1"/>
        <v>TEE DE 3" X 3" DE DIÁMETRO</v>
      </c>
      <c r="C217" s="37" t="s">
        <v>9</v>
      </c>
      <c r="D217" s="55">
        <v>18</v>
      </c>
      <c r="E217" s="44"/>
      <c r="F217" s="44"/>
    </row>
    <row r="218" spans="1:6" s="47" customFormat="1" ht="12.75" x14ac:dyDescent="0.25">
      <c r="A218" s="37" t="s">
        <v>161</v>
      </c>
      <c r="B218" s="43" t="str">
        <f t="shared" si="1"/>
        <v>TEE DE 4" X 3" DE DIÁMETRO</v>
      </c>
      <c r="C218" s="37" t="s">
        <v>9</v>
      </c>
      <c r="D218" s="55">
        <v>1</v>
      </c>
      <c r="E218" s="44"/>
      <c r="F218" s="44"/>
    </row>
    <row r="219" spans="1:6" s="47" customFormat="1" ht="12.75" x14ac:dyDescent="0.25">
      <c r="A219" s="37" t="s">
        <v>162</v>
      </c>
      <c r="B219" s="43" t="str">
        <f t="shared" si="1"/>
        <v>CODO DE 90° X 3" DE DIÁMETRO</v>
      </c>
      <c r="C219" s="37" t="s">
        <v>9</v>
      </c>
      <c r="D219" s="55">
        <v>2</v>
      </c>
      <c r="E219" s="44"/>
      <c r="F219" s="44"/>
    </row>
    <row r="220" spans="1:6" s="47" customFormat="1" ht="12.75" x14ac:dyDescent="0.25">
      <c r="A220" s="37" t="s">
        <v>163</v>
      </c>
      <c r="B220" s="43" t="str">
        <f t="shared" si="1"/>
        <v>CODO DE 22° X 3" DE DIÁMETRO</v>
      </c>
      <c r="C220" s="37" t="s">
        <v>9</v>
      </c>
      <c r="D220" s="55">
        <v>2</v>
      </c>
      <c r="E220" s="44"/>
      <c r="F220" s="44"/>
    </row>
    <row r="221" spans="1:6" s="47" customFormat="1" ht="12.75" x14ac:dyDescent="0.25">
      <c r="A221" s="37" t="s">
        <v>164</v>
      </c>
      <c r="B221" s="43" t="str">
        <f t="shared" si="1"/>
        <v>CODO DE 11.25° X 3" DE DIÁMETRO</v>
      </c>
      <c r="C221" s="37" t="s">
        <v>9</v>
      </c>
      <c r="D221" s="55">
        <v>2</v>
      </c>
      <c r="E221" s="44"/>
      <c r="F221" s="44"/>
    </row>
    <row r="222" spans="1:6" s="47" customFormat="1" ht="12.75" x14ac:dyDescent="0.25">
      <c r="A222" s="37" t="s">
        <v>165</v>
      </c>
      <c r="B222" s="43" t="str">
        <f t="shared" si="1"/>
        <v>CODO DE 45° X 3" DE DIÁMETRO</v>
      </c>
      <c r="C222" s="37" t="s">
        <v>9</v>
      </c>
      <c r="D222" s="55">
        <v>3</v>
      </c>
      <c r="E222" s="44"/>
      <c r="F222" s="44"/>
    </row>
    <row r="223" spans="1:6" s="47" customFormat="1" ht="12.75" x14ac:dyDescent="0.25">
      <c r="A223" s="37" t="s">
        <v>166</v>
      </c>
      <c r="B223" s="43" t="str">
        <f t="shared" si="1"/>
        <v>REDUCCIÓN DE 4" X 3" DE DIÁMETRO</v>
      </c>
      <c r="C223" s="37" t="s">
        <v>9</v>
      </c>
      <c r="D223" s="55">
        <v>2</v>
      </c>
      <c r="E223" s="44"/>
      <c r="F223" s="44"/>
    </row>
    <row r="224" spans="1:6" s="47" customFormat="1" ht="12.75" x14ac:dyDescent="0.25">
      <c r="A224" s="37" t="s">
        <v>168</v>
      </c>
      <c r="B224" s="43" t="str">
        <f t="shared" si="1"/>
        <v>REDUCCIÓN DE 6" X 4" DE DIÁMETRO</v>
      </c>
      <c r="C224" s="37" t="s">
        <v>9</v>
      </c>
      <c r="D224" s="55">
        <v>1</v>
      </c>
      <c r="E224" s="44"/>
      <c r="F224" s="44"/>
    </row>
    <row r="225" spans="1:6" s="47" customFormat="1" ht="12.75" x14ac:dyDescent="0.25">
      <c r="A225" s="37" t="s">
        <v>169</v>
      </c>
      <c r="B225" s="43" t="str">
        <f t="shared" si="1"/>
        <v>TAPA CIEGA DE 3" DE DIÁMETRO</v>
      </c>
      <c r="C225" s="37" t="s">
        <v>9</v>
      </c>
      <c r="D225" s="55">
        <v>17</v>
      </c>
      <c r="E225" s="44"/>
      <c r="F225" s="44"/>
    </row>
    <row r="226" spans="1:6" s="39" customFormat="1" ht="12.75" x14ac:dyDescent="0.25">
      <c r="A226" s="37"/>
      <c r="B226" s="43"/>
      <c r="C226" s="37"/>
      <c r="D226" s="55"/>
      <c r="E226" s="45" t="str">
        <f>CONCATENATE("SUBTOTAL ",B186,)</f>
        <v>SUBTOTAL TUBERIAS Y PIEZAS ESPECIALES</v>
      </c>
      <c r="F226" s="46"/>
    </row>
    <row r="227" spans="1:6" s="39" customFormat="1" ht="12.75" x14ac:dyDescent="0.25">
      <c r="A227" s="37"/>
      <c r="B227" s="43"/>
      <c r="C227" s="37"/>
      <c r="D227" s="55"/>
      <c r="E227" s="45"/>
      <c r="F227" s="46"/>
    </row>
    <row r="228" spans="1:6" s="39" customFormat="1" ht="12.75" x14ac:dyDescent="0.25">
      <c r="A228" s="85" t="s">
        <v>187</v>
      </c>
      <c r="B228" s="40" t="s">
        <v>35</v>
      </c>
      <c r="C228" s="37"/>
      <c r="D228" s="54"/>
      <c r="E228" s="38"/>
      <c r="F228" s="41"/>
    </row>
    <row r="229" spans="1:6" s="39" customFormat="1" ht="51" x14ac:dyDescent="0.25">
      <c r="A229" s="37" t="s">
        <v>77</v>
      </c>
      <c r="B229" s="43" t="s">
        <v>36</v>
      </c>
      <c r="C229" s="37" t="s">
        <v>12</v>
      </c>
      <c r="D229" s="55">
        <v>210</v>
      </c>
      <c r="E229" s="44"/>
      <c r="F229" s="44"/>
    </row>
    <row r="230" spans="1:6" s="39" customFormat="1" ht="12.75" x14ac:dyDescent="0.25">
      <c r="A230" s="37"/>
      <c r="B230" s="43"/>
      <c r="C230" s="37"/>
      <c r="D230" s="55"/>
      <c r="E230" s="44"/>
      <c r="F230" s="44"/>
    </row>
    <row r="231" spans="1:6" s="39" customFormat="1" ht="38.25" x14ac:dyDescent="0.25">
      <c r="A231" s="37" t="s">
        <v>112</v>
      </c>
      <c r="B231" s="43" t="s">
        <v>113</v>
      </c>
      <c r="C231" s="37" t="s">
        <v>9</v>
      </c>
      <c r="D231" s="55">
        <v>4</v>
      </c>
      <c r="E231" s="44"/>
      <c r="F231" s="44"/>
    </row>
    <row r="232" spans="1:6" s="39" customFormat="1" ht="12.75" x14ac:dyDescent="0.25">
      <c r="A232" s="37"/>
      <c r="B232" s="43"/>
      <c r="C232" s="37"/>
      <c r="D232" s="55"/>
      <c r="E232" s="44"/>
      <c r="F232" s="44"/>
    </row>
    <row r="233" spans="1:6" s="39" customFormat="1" ht="38.25" x14ac:dyDescent="0.25">
      <c r="A233" s="37" t="s">
        <v>114</v>
      </c>
      <c r="B233" s="43" t="s">
        <v>115</v>
      </c>
      <c r="C233" s="37" t="s">
        <v>9</v>
      </c>
      <c r="D233" s="55">
        <v>5</v>
      </c>
      <c r="E233" s="44"/>
      <c r="F233" s="44"/>
    </row>
    <row r="234" spans="1:6" s="39" customFormat="1" ht="12.75" x14ac:dyDescent="0.25">
      <c r="A234" s="37"/>
      <c r="B234" s="43"/>
      <c r="C234" s="37"/>
      <c r="D234" s="55"/>
      <c r="E234" s="44"/>
      <c r="F234" s="44"/>
    </row>
    <row r="235" spans="1:6" s="39" customFormat="1" ht="38.25" x14ac:dyDescent="0.25">
      <c r="A235" s="37" t="s">
        <v>116</v>
      </c>
      <c r="B235" s="43" t="s">
        <v>117</v>
      </c>
      <c r="C235" s="37" t="s">
        <v>9</v>
      </c>
      <c r="D235" s="55">
        <v>21</v>
      </c>
      <c r="E235" s="44"/>
      <c r="F235" s="44"/>
    </row>
    <row r="236" spans="1:6" s="39" customFormat="1" ht="12.75" x14ac:dyDescent="0.25">
      <c r="A236" s="37"/>
      <c r="B236" s="43"/>
      <c r="C236" s="37"/>
      <c r="D236" s="55"/>
      <c r="E236" s="44"/>
      <c r="F236" s="44"/>
    </row>
    <row r="237" spans="1:6" s="39" customFormat="1" ht="25.5" x14ac:dyDescent="0.25">
      <c r="A237" s="37" t="s">
        <v>55</v>
      </c>
      <c r="B237" s="43" t="s">
        <v>18</v>
      </c>
      <c r="C237" s="37" t="s">
        <v>9</v>
      </c>
      <c r="D237" s="55">
        <v>60</v>
      </c>
      <c r="E237" s="44"/>
      <c r="F237" s="44"/>
    </row>
    <row r="238" spans="1:6" s="39" customFormat="1" ht="12.75" x14ac:dyDescent="0.25">
      <c r="A238" s="37"/>
      <c r="B238" s="43"/>
      <c r="C238" s="37"/>
      <c r="D238" s="55"/>
      <c r="E238" s="44"/>
      <c r="F238" s="44"/>
    </row>
    <row r="239" spans="1:6" s="39" customFormat="1" ht="63.75" x14ac:dyDescent="0.25">
      <c r="A239" s="37" t="s">
        <v>63</v>
      </c>
      <c r="B239" s="43" t="s">
        <v>80</v>
      </c>
      <c r="C239" s="37" t="s">
        <v>9</v>
      </c>
      <c r="D239" s="55">
        <v>30</v>
      </c>
      <c r="E239" s="44"/>
      <c r="F239" s="44"/>
    </row>
    <row r="240" spans="1:6" s="39" customFormat="1" ht="12.75" x14ac:dyDescent="0.25">
      <c r="B240" s="43"/>
      <c r="C240" s="37"/>
      <c r="D240" s="54"/>
      <c r="E240" s="45" t="str">
        <f>CONCATENATE("SUBTOTAL ",B228,)</f>
        <v>SUBTOTAL TOMAS DOMICILIARIAS</v>
      </c>
      <c r="F240" s="46"/>
    </row>
    <row r="241" spans="1:7" s="39" customFormat="1" ht="12.75" x14ac:dyDescent="0.25">
      <c r="B241" s="43"/>
      <c r="C241" s="37"/>
      <c r="D241" s="54"/>
      <c r="E241" s="45"/>
      <c r="F241" s="46"/>
    </row>
    <row r="242" spans="1:7" s="39" customFormat="1" ht="12.75" x14ac:dyDescent="0.25">
      <c r="A242" s="85" t="s">
        <v>188</v>
      </c>
      <c r="B242" s="40" t="s">
        <v>17</v>
      </c>
      <c r="C242" s="37"/>
      <c r="D242" s="54"/>
      <c r="E242" s="38"/>
      <c r="F242" s="41"/>
    </row>
    <row r="243" spans="1:7" s="39" customFormat="1" ht="38.25" x14ac:dyDescent="0.25">
      <c r="A243" s="37" t="s">
        <v>57</v>
      </c>
      <c r="B243" s="48" t="s">
        <v>58</v>
      </c>
      <c r="C243" s="37" t="s">
        <v>11</v>
      </c>
      <c r="D243" s="55">
        <v>1.69</v>
      </c>
      <c r="E243" s="44"/>
      <c r="F243" s="44"/>
    </row>
    <row r="244" spans="1:7" s="39" customFormat="1" ht="12.75" x14ac:dyDescent="0.25">
      <c r="A244" s="37"/>
      <c r="B244" s="48"/>
      <c r="C244" s="37"/>
      <c r="D244" s="55"/>
      <c r="E244" s="44"/>
      <c r="F244" s="44"/>
    </row>
    <row r="245" spans="1:7" s="39" customFormat="1" ht="51" x14ac:dyDescent="0.25">
      <c r="A245" s="37" t="s">
        <v>59</v>
      </c>
      <c r="B245" s="48" t="s">
        <v>43</v>
      </c>
      <c r="C245" s="37" t="s">
        <v>11</v>
      </c>
      <c r="D245" s="55">
        <v>998.65</v>
      </c>
      <c r="E245" s="44"/>
      <c r="F245" s="44"/>
    </row>
    <row r="246" spans="1:7" s="39" customFormat="1" ht="12.75" x14ac:dyDescent="0.25">
      <c r="A246" s="37"/>
      <c r="B246" s="48"/>
      <c r="C246" s="37"/>
      <c r="D246" s="55"/>
      <c r="E246" s="44"/>
      <c r="F246" s="44"/>
    </row>
    <row r="247" spans="1:7" s="39" customFormat="1" ht="51" x14ac:dyDescent="0.25">
      <c r="A247" s="37" t="s">
        <v>60</v>
      </c>
      <c r="B247" s="48" t="s">
        <v>44</v>
      </c>
      <c r="C247" s="37" t="s">
        <v>45</v>
      </c>
      <c r="D247" s="55">
        <v>3994.58</v>
      </c>
      <c r="E247" s="44"/>
      <c r="F247" s="44"/>
    </row>
    <row r="248" spans="1:7" s="39" customFormat="1" ht="12.75" x14ac:dyDescent="0.25">
      <c r="A248" s="37"/>
      <c r="B248" s="48"/>
      <c r="C248" s="37"/>
      <c r="D248" s="55"/>
      <c r="E248" s="44"/>
      <c r="F248" s="44"/>
    </row>
    <row r="249" spans="1:7" s="39" customFormat="1" ht="51" x14ac:dyDescent="0.25">
      <c r="A249" s="37" t="s">
        <v>61</v>
      </c>
      <c r="B249" s="43" t="s">
        <v>79</v>
      </c>
      <c r="C249" s="37" t="s">
        <v>12</v>
      </c>
      <c r="D249" s="55">
        <v>5185.7300000000005</v>
      </c>
      <c r="E249" s="44"/>
      <c r="F249" s="44"/>
    </row>
    <row r="250" spans="1:7" s="39" customFormat="1" ht="12.75" x14ac:dyDescent="0.25">
      <c r="B250" s="43"/>
      <c r="C250" s="37"/>
      <c r="D250" s="55"/>
      <c r="E250" s="45" t="str">
        <f>CONCATENATE("SUBTOTAL ",B242,)</f>
        <v>SUBTOTAL TRABAJOS COMPLEMENTARIOS</v>
      </c>
      <c r="F250" s="46"/>
    </row>
    <row r="251" spans="1:7" s="39" customFormat="1" ht="12.75" x14ac:dyDescent="0.25">
      <c r="B251" s="43"/>
      <c r="C251" s="37"/>
      <c r="D251" s="55"/>
      <c r="E251" s="38"/>
      <c r="F251" s="41"/>
    </row>
    <row r="252" spans="1:7" s="39" customFormat="1" x14ac:dyDescent="0.25">
      <c r="B252" s="43"/>
      <c r="C252" s="37"/>
      <c r="D252" s="54"/>
      <c r="E252" s="49" t="str">
        <f>CONCATENATE("SUBTOTAL ",B168,)</f>
        <v>SUBTOTAL AMPLIACIÓN DE RED DE DISTRIBUCIÓN</v>
      </c>
      <c r="F252" s="50"/>
      <c r="G252" s="50"/>
    </row>
    <row r="253" spans="1:7" s="39" customFormat="1" ht="12.75" x14ac:dyDescent="0.25">
      <c r="A253" s="7"/>
      <c r="B253" s="40"/>
      <c r="C253" s="37"/>
      <c r="D253" s="54"/>
      <c r="E253" s="45"/>
      <c r="F253" s="46"/>
    </row>
    <row r="254" spans="1:7" s="39" customFormat="1" ht="12.75" x14ac:dyDescent="0.25">
      <c r="A254" s="7"/>
      <c r="B254" s="40"/>
      <c r="C254" s="37"/>
      <c r="D254" s="54"/>
      <c r="E254" s="45"/>
      <c r="F254" s="46"/>
    </row>
    <row r="255" spans="1:7" s="39" customFormat="1" ht="12.75" x14ac:dyDescent="0.25">
      <c r="A255" s="7"/>
      <c r="B255" s="40"/>
      <c r="C255" s="37"/>
      <c r="D255" s="54"/>
      <c r="E255" s="45"/>
      <c r="F255" s="46"/>
    </row>
    <row r="256" spans="1:7" s="39" customFormat="1" ht="15.75" x14ac:dyDescent="0.25">
      <c r="B256" s="98" t="s">
        <v>189</v>
      </c>
      <c r="C256" s="98"/>
      <c r="D256" s="98"/>
      <c r="E256" s="98"/>
      <c r="F256" s="38"/>
    </row>
    <row r="257" spans="1:8" s="39" customFormat="1" ht="12.75" x14ac:dyDescent="0.25">
      <c r="B257" s="96"/>
      <c r="C257" s="96"/>
      <c r="D257" s="108"/>
      <c r="E257" s="96"/>
      <c r="F257" s="38"/>
    </row>
    <row r="258" spans="1:8" s="39" customFormat="1" ht="12.75" x14ac:dyDescent="0.25">
      <c r="B258" s="96"/>
      <c r="C258" s="96"/>
      <c r="D258" s="108"/>
      <c r="E258" s="96"/>
      <c r="F258" s="38"/>
    </row>
    <row r="259" spans="1:8" s="39" customFormat="1" x14ac:dyDescent="0.25">
      <c r="A259" s="78" t="str">
        <f>A15</f>
        <v>I</v>
      </c>
      <c r="B259" s="79" t="str">
        <f>B15</f>
        <v>REHABILITACIÓN DE LÍNEA DE CONDUCCIÓN/DISTRIBUCIÓN</v>
      </c>
      <c r="C259" s="80"/>
      <c r="D259" s="109"/>
      <c r="E259" s="81"/>
      <c r="F259" s="82"/>
      <c r="H259" s="94"/>
    </row>
    <row r="260" spans="1:8" s="39" customFormat="1" ht="12.75" x14ac:dyDescent="0.25">
      <c r="A260" s="7" t="str">
        <f>A17</f>
        <v>01</v>
      </c>
      <c r="B260" s="58" t="str">
        <f>B17</f>
        <v>TRABAJOS PRELIMINARES</v>
      </c>
      <c r="C260" s="37"/>
      <c r="D260" s="54"/>
      <c r="F260" s="46"/>
      <c r="H260" s="94"/>
    </row>
    <row r="261" spans="1:8" s="39" customFormat="1" ht="12.75" x14ac:dyDescent="0.25">
      <c r="A261" s="7" t="str">
        <f>A23</f>
        <v>02</v>
      </c>
      <c r="B261" s="58" t="str">
        <f>B23</f>
        <v>OBRA CIVIL</v>
      </c>
      <c r="C261" s="37"/>
      <c r="D261" s="54"/>
      <c r="F261" s="46"/>
      <c r="H261" s="94"/>
    </row>
    <row r="262" spans="1:8" s="39" customFormat="1" ht="12.75" x14ac:dyDescent="0.25">
      <c r="A262" s="7" t="str">
        <f>A33</f>
        <v>03</v>
      </c>
      <c r="B262" s="58" t="str">
        <f>B33</f>
        <v>TUBERIAS Y PIEZAS ESPECIALES</v>
      </c>
      <c r="C262" s="37"/>
      <c r="D262" s="54"/>
      <c r="F262" s="46"/>
      <c r="H262" s="94"/>
    </row>
    <row r="263" spans="1:8" s="39" customFormat="1" ht="12.75" x14ac:dyDescent="0.25">
      <c r="A263" s="85" t="str">
        <f>+A59</f>
        <v>04</v>
      </c>
      <c r="B263" s="58" t="str">
        <f>+B59</f>
        <v>SISTEMA DE ADMISIÓN Y EXPULSIÓN DE AIRE</v>
      </c>
      <c r="C263" s="37"/>
      <c r="D263" s="54"/>
      <c r="F263" s="46"/>
      <c r="H263" s="94"/>
    </row>
    <row r="264" spans="1:8" s="39" customFormat="1" ht="12.75" x14ac:dyDescent="0.25">
      <c r="A264" s="85" t="str">
        <f>+A65</f>
        <v>05</v>
      </c>
      <c r="B264" s="58" t="str">
        <f>+B65</f>
        <v>SISTEMA DE DESFOGUE</v>
      </c>
      <c r="C264" s="37"/>
      <c r="D264" s="54"/>
      <c r="F264" s="46"/>
      <c r="H264" s="94"/>
    </row>
    <row r="265" spans="1:8" s="39" customFormat="1" ht="12.75" x14ac:dyDescent="0.25">
      <c r="A265" s="7" t="str">
        <f>A75</f>
        <v>06</v>
      </c>
      <c r="B265" s="58" t="str">
        <f>B75</f>
        <v>TRABAJOS COMPLEMENTARIOS</v>
      </c>
      <c r="C265" s="37"/>
      <c r="D265" s="54"/>
      <c r="F265" s="46"/>
      <c r="H265" s="94"/>
    </row>
    <row r="266" spans="1:8" s="39" customFormat="1" ht="12.75" x14ac:dyDescent="0.25">
      <c r="A266" s="7"/>
      <c r="B266" s="58"/>
      <c r="C266" s="37"/>
      <c r="D266" s="54"/>
      <c r="F266" s="46"/>
      <c r="H266" s="94"/>
    </row>
    <row r="267" spans="1:8" s="84" customFormat="1" x14ac:dyDescent="0.25">
      <c r="A267" s="78" t="str">
        <f>+A94</f>
        <v>II</v>
      </c>
      <c r="B267" s="79" t="str">
        <f>+B94</f>
        <v>REHABILITACIÓN DE RED DE DISTRIBUCIÓN</v>
      </c>
      <c r="C267" s="80"/>
      <c r="D267" s="109"/>
      <c r="E267" s="81"/>
      <c r="F267" s="82"/>
      <c r="G267" s="95"/>
      <c r="H267" s="94"/>
    </row>
    <row r="268" spans="1:8" s="39" customFormat="1" ht="12.75" x14ac:dyDescent="0.25">
      <c r="A268" s="59" t="str">
        <f>+A96</f>
        <v>07</v>
      </c>
      <c r="B268" s="58" t="str">
        <f>+B96</f>
        <v>TRABAJOS PRELIMINARES</v>
      </c>
      <c r="C268" s="37"/>
      <c r="D268" s="54"/>
      <c r="F268" s="46"/>
      <c r="H268" s="94"/>
    </row>
    <row r="269" spans="1:8" s="39" customFormat="1" ht="12.75" x14ac:dyDescent="0.25">
      <c r="A269" s="59" t="str">
        <f>+A102</f>
        <v>08</v>
      </c>
      <c r="B269" s="58" t="str">
        <f>+B102</f>
        <v>OBRA CIVIL</v>
      </c>
      <c r="C269" s="37"/>
      <c r="D269" s="54"/>
      <c r="F269" s="46"/>
      <c r="H269" s="94"/>
    </row>
    <row r="270" spans="1:8" s="39" customFormat="1" ht="12.75" x14ac:dyDescent="0.25">
      <c r="A270" s="59" t="str">
        <f>+A112</f>
        <v>09</v>
      </c>
      <c r="B270" s="58" t="str">
        <f>+B112</f>
        <v>TUBERIAS Y PIEZAS ESPECIALES</v>
      </c>
      <c r="C270" s="37"/>
      <c r="D270" s="54"/>
      <c r="F270" s="46"/>
      <c r="H270" s="94"/>
    </row>
    <row r="271" spans="1:8" s="39" customFormat="1" ht="12.75" x14ac:dyDescent="0.25">
      <c r="A271" s="59" t="str">
        <f>+A138</f>
        <v>10</v>
      </c>
      <c r="B271" s="58" t="str">
        <f>+B138</f>
        <v>TOMAS DOMICILIARIAS</v>
      </c>
      <c r="C271" s="37"/>
      <c r="D271" s="54"/>
      <c r="F271" s="46"/>
      <c r="H271" s="94"/>
    </row>
    <row r="272" spans="1:8" s="39" customFormat="1" ht="12.75" x14ac:dyDescent="0.25">
      <c r="A272" s="59" t="str">
        <f>+A156</f>
        <v>11</v>
      </c>
      <c r="B272" s="58" t="str">
        <f>+B156</f>
        <v>TRABAJOS COMPLEMENTARIOS</v>
      </c>
      <c r="C272" s="37"/>
      <c r="D272" s="54"/>
      <c r="F272" s="46"/>
      <c r="H272" s="94"/>
    </row>
    <row r="273" spans="1:9" s="39" customFormat="1" ht="12.75" x14ac:dyDescent="0.25">
      <c r="A273" s="7"/>
      <c r="B273" s="58"/>
      <c r="C273" s="37"/>
      <c r="D273" s="54"/>
      <c r="F273" s="41"/>
      <c r="G273" s="94"/>
      <c r="H273" s="94"/>
      <c r="I273" s="94"/>
    </row>
    <row r="274" spans="1:9" s="84" customFormat="1" x14ac:dyDescent="0.25">
      <c r="A274" s="78" t="str">
        <f>+A168</f>
        <v>III</v>
      </c>
      <c r="B274" s="79" t="str">
        <f>+B168</f>
        <v>AMPLIACIÓN DE RED DE DISTRIBUCIÓN</v>
      </c>
      <c r="C274" s="80"/>
      <c r="D274" s="109"/>
      <c r="E274" s="81"/>
      <c r="F274" s="82"/>
      <c r="G274" s="94"/>
      <c r="H274" s="94"/>
      <c r="I274" s="94"/>
    </row>
    <row r="275" spans="1:9" s="39" customFormat="1" ht="12.75" x14ac:dyDescent="0.25">
      <c r="A275" s="59" t="str">
        <f>+A170</f>
        <v>12</v>
      </c>
      <c r="B275" s="58" t="str">
        <f>+B170</f>
        <v>TRABAJOS PRELIMINARES</v>
      </c>
      <c r="C275" s="37"/>
      <c r="D275" s="54"/>
      <c r="F275" s="46"/>
      <c r="G275" s="94"/>
      <c r="H275" s="94"/>
      <c r="I275" s="94"/>
    </row>
    <row r="276" spans="1:9" s="39" customFormat="1" ht="12.75" x14ac:dyDescent="0.25">
      <c r="A276" s="59" t="str">
        <f>+A176</f>
        <v>13</v>
      </c>
      <c r="B276" s="58" t="str">
        <f>+B176</f>
        <v>OBRA CIVIL</v>
      </c>
      <c r="C276" s="37"/>
      <c r="D276" s="54"/>
      <c r="F276" s="46"/>
      <c r="G276" s="94"/>
      <c r="H276" s="94"/>
      <c r="I276" s="94"/>
    </row>
    <row r="277" spans="1:9" s="39" customFormat="1" ht="12.75" x14ac:dyDescent="0.25">
      <c r="A277" s="59" t="str">
        <f>+A186</f>
        <v>14</v>
      </c>
      <c r="B277" s="58" t="str">
        <f>+B186</f>
        <v>TUBERIAS Y PIEZAS ESPECIALES</v>
      </c>
      <c r="C277" s="37"/>
      <c r="D277" s="54"/>
      <c r="F277" s="46"/>
      <c r="G277" s="94"/>
      <c r="H277" s="94"/>
      <c r="I277" s="94"/>
    </row>
    <row r="278" spans="1:9" s="39" customFormat="1" ht="12.75" x14ac:dyDescent="0.25">
      <c r="A278" s="59" t="str">
        <f>+A228</f>
        <v>15</v>
      </c>
      <c r="B278" s="58" t="str">
        <f>+B228</f>
        <v>TOMAS DOMICILIARIAS</v>
      </c>
      <c r="C278" s="37"/>
      <c r="D278" s="54"/>
      <c r="F278" s="46"/>
      <c r="G278" s="94"/>
      <c r="H278" s="94"/>
      <c r="I278" s="94"/>
    </row>
    <row r="279" spans="1:9" s="39" customFormat="1" ht="12.75" x14ac:dyDescent="0.25">
      <c r="A279" s="59" t="str">
        <f>+A242</f>
        <v>16</v>
      </c>
      <c r="B279" s="58" t="str">
        <f>+B242</f>
        <v>TRABAJOS COMPLEMENTARIOS</v>
      </c>
      <c r="C279" s="37"/>
      <c r="D279" s="54"/>
      <c r="F279" s="46"/>
      <c r="G279" s="94"/>
      <c r="H279" s="94"/>
      <c r="I279" s="94"/>
    </row>
    <row r="280" spans="1:9" s="39" customFormat="1" ht="12.75" x14ac:dyDescent="0.25">
      <c r="A280" s="7"/>
      <c r="B280" s="58"/>
      <c r="C280" s="37"/>
      <c r="D280" s="54"/>
      <c r="F280" s="46"/>
    </row>
    <row r="281" spans="1:9" s="39" customFormat="1" ht="12.75" x14ac:dyDescent="0.25">
      <c r="A281" s="7"/>
      <c r="B281" s="58"/>
      <c r="C281" s="37"/>
      <c r="D281" s="54"/>
      <c r="F281" s="46"/>
    </row>
    <row r="282" spans="1:9" s="39" customFormat="1" x14ac:dyDescent="0.25">
      <c r="A282" s="37"/>
      <c r="B282" s="60"/>
      <c r="C282" s="37"/>
      <c r="D282" s="110"/>
      <c r="E282" s="83" t="s">
        <v>15</v>
      </c>
      <c r="F282" s="82"/>
      <c r="G282" s="94"/>
      <c r="H282" s="94"/>
    </row>
    <row r="283" spans="1:9" s="39" customFormat="1" x14ac:dyDescent="0.25">
      <c r="A283" s="37"/>
      <c r="B283" s="43"/>
      <c r="C283" s="37"/>
      <c r="D283" s="110"/>
      <c r="E283" s="83" t="s">
        <v>39</v>
      </c>
      <c r="F283" s="82"/>
    </row>
    <row r="284" spans="1:9" s="39" customFormat="1" x14ac:dyDescent="0.25">
      <c r="A284" s="37"/>
      <c r="B284" s="43"/>
      <c r="C284" s="37"/>
      <c r="D284" s="110"/>
      <c r="E284" s="83" t="s">
        <v>1</v>
      </c>
      <c r="F284" s="82"/>
      <c r="G284" s="57"/>
      <c r="H284" s="57"/>
    </row>
    <row r="285" spans="1:9" x14ac:dyDescent="0.25">
      <c r="A285" s="4"/>
      <c r="G285" s="6"/>
    </row>
    <row r="286" spans="1:9" x14ac:dyDescent="0.25">
      <c r="A286" s="4"/>
      <c r="F286" s="87"/>
      <c r="G286" s="33"/>
    </row>
    <row r="287" spans="1:9" x14ac:dyDescent="0.25">
      <c r="A287" s="4"/>
    </row>
    <row r="288" spans="1:9" x14ac:dyDescent="0.25">
      <c r="A288" s="4"/>
    </row>
    <row r="289" spans="1:7" x14ac:dyDescent="0.25">
      <c r="A289" s="4"/>
    </row>
    <row r="290" spans="1:7" x14ac:dyDescent="0.25">
      <c r="A290" s="4"/>
      <c r="C290" s="29"/>
      <c r="E290" s="6"/>
      <c r="F290" s="6"/>
    </row>
    <row r="291" spans="1:7" x14ac:dyDescent="0.25">
      <c r="A291" s="4"/>
      <c r="F291" s="6"/>
    </row>
    <row r="294" spans="1:7" x14ac:dyDescent="0.25">
      <c r="E294" s="6"/>
      <c r="F294" s="6"/>
      <c r="G294" s="6"/>
    </row>
    <row r="295" spans="1:7" x14ac:dyDescent="0.25">
      <c r="E295" s="6"/>
      <c r="F295" s="6"/>
    </row>
  </sheetData>
  <mergeCells count="6">
    <mergeCell ref="B256:E256"/>
    <mergeCell ref="A2:F2"/>
    <mergeCell ref="A3:F3"/>
    <mergeCell ref="A4:F4"/>
    <mergeCell ref="A11:F11"/>
    <mergeCell ref="B7:D7"/>
  </mergeCells>
  <printOptions horizontalCentered="1"/>
  <pageMargins left="0.47244094488188981" right="0.47244094488188981" top="0.74803149606299213" bottom="0.62992125984251968" header="0.31496062992125984" footer="0.27559055118110237"/>
  <pageSetup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140"/>
  <sheetViews>
    <sheetView view="pageBreakPreview" zoomScale="70" zoomScaleNormal="85" zoomScaleSheetLayoutView="70" workbookViewId="0">
      <selection activeCell="A2" sqref="A2:N2"/>
    </sheetView>
  </sheetViews>
  <sheetFormatPr baseColWidth="10" defaultRowHeight="12.75" x14ac:dyDescent="0.2"/>
  <cols>
    <col min="1" max="1" width="13" style="24" customWidth="1"/>
    <col min="2" max="2" width="12" style="24" bestFit="1" customWidth="1"/>
    <col min="3" max="3" width="11.5703125" style="24" bestFit="1" customWidth="1"/>
    <col min="4" max="4" width="10" style="24" customWidth="1"/>
    <col min="5" max="5" width="14.7109375" style="24" customWidth="1"/>
    <col min="6" max="7" width="11.5703125" style="24" bestFit="1" customWidth="1"/>
    <col min="8" max="8" width="11.85546875" style="24" bestFit="1" customWidth="1"/>
    <col min="9" max="9" width="17" style="24" bestFit="1" customWidth="1"/>
    <col min="10" max="10" width="15.42578125" style="24" bestFit="1" customWidth="1"/>
    <col min="11" max="11" width="16.28515625" style="24" bestFit="1" customWidth="1"/>
    <col min="12" max="12" width="13.7109375" style="24" bestFit="1" customWidth="1"/>
    <col min="13" max="13" width="12" style="24" bestFit="1" customWidth="1"/>
    <col min="14" max="14" width="13.7109375" style="24" customWidth="1"/>
    <col min="15" max="16384" width="11.42578125" style="24"/>
  </cols>
  <sheetData>
    <row r="1" spans="1:14" ht="15" x14ac:dyDescent="0.25">
      <c r="D1" s="22"/>
      <c r="E1" s="21"/>
      <c r="F1" s="20"/>
      <c r="G1" s="19"/>
      <c r="H1" s="18"/>
      <c r="I1" s="18"/>
    </row>
    <row r="2" spans="1:14" ht="18.75" x14ac:dyDescent="0.2">
      <c r="A2" s="99" t="s">
        <v>184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4" spans="1:14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5"/>
    </row>
    <row r="5" spans="1:14" ht="15.75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5"/>
    </row>
    <row r="6" spans="1:14" ht="63" x14ac:dyDescent="0.2">
      <c r="A6" s="76" t="s">
        <v>26</v>
      </c>
      <c r="B6" s="76" t="s">
        <v>27</v>
      </c>
      <c r="C6" s="76" t="s">
        <v>28</v>
      </c>
      <c r="D6" s="76" t="s">
        <v>21</v>
      </c>
      <c r="E6" s="77" t="s">
        <v>22</v>
      </c>
      <c r="F6" s="77" t="s">
        <v>23</v>
      </c>
      <c r="G6" s="77" t="s">
        <v>24</v>
      </c>
      <c r="H6" s="77" t="s">
        <v>25</v>
      </c>
      <c r="I6" s="77" t="s">
        <v>29</v>
      </c>
      <c r="J6" s="77" t="s">
        <v>30</v>
      </c>
      <c r="K6" s="77" t="s">
        <v>31</v>
      </c>
      <c r="L6" s="77" t="s">
        <v>32</v>
      </c>
      <c r="M6" s="77" t="s">
        <v>33</v>
      </c>
      <c r="N6" s="76" t="s">
        <v>34</v>
      </c>
    </row>
    <row r="7" spans="1:14" ht="15.75" x14ac:dyDescent="0.25">
      <c r="A7" s="67">
        <v>0</v>
      </c>
      <c r="B7" s="28">
        <v>2.5</v>
      </c>
      <c r="C7" s="28">
        <f>+B7*0.0254</f>
        <v>6.3500000000000001E-2</v>
      </c>
      <c r="D7" s="28">
        <v>0.6</v>
      </c>
      <c r="E7" s="28">
        <v>1</v>
      </c>
      <c r="F7" s="28">
        <v>0.1</v>
      </c>
      <c r="G7" s="28">
        <f>D7*E7</f>
        <v>0.6</v>
      </c>
      <c r="H7" s="28">
        <f>+((POWER(C7,2)*PI())/4)*A7</f>
        <v>0</v>
      </c>
      <c r="I7" s="28">
        <f>G7*A7</f>
        <v>0</v>
      </c>
      <c r="J7" s="28">
        <f>((C7+0.3)*D7*A7)-H7</f>
        <v>0</v>
      </c>
      <c r="K7" s="28">
        <f>(I7-J7-L7-((A7*3.1416*C7*C7)/4))</f>
        <v>0</v>
      </c>
      <c r="L7" s="28">
        <f>+F7*D7*A7</f>
        <v>0</v>
      </c>
      <c r="M7" s="28">
        <f>I7-K7</f>
        <v>0</v>
      </c>
      <c r="N7" s="68">
        <v>0</v>
      </c>
    </row>
    <row r="8" spans="1:14" ht="15.75" x14ac:dyDescent="0.25">
      <c r="A8" s="67">
        <f>+SUM(B16:B17)</f>
        <v>0</v>
      </c>
      <c r="B8" s="28">
        <v>3</v>
      </c>
      <c r="C8" s="28">
        <f>+B8*0.0254</f>
        <v>7.619999999999999E-2</v>
      </c>
      <c r="D8" s="28">
        <v>0.4</v>
      </c>
      <c r="E8" s="28">
        <v>0.8</v>
      </c>
      <c r="F8" s="28">
        <v>0.1</v>
      </c>
      <c r="G8" s="28">
        <f>D8*E8</f>
        <v>0.32000000000000006</v>
      </c>
      <c r="H8" s="28">
        <f>+((POWER(C8,2)*PI())/4)*A8</f>
        <v>0</v>
      </c>
      <c r="I8" s="28">
        <f>G8*A8</f>
        <v>0</v>
      </c>
      <c r="J8" s="28">
        <f>((C8+0.3)*D8*A8)-H8</f>
        <v>0</v>
      </c>
      <c r="K8" s="28">
        <f>(I8-J8-L8-((A8*3.1416*C8*C8)/4))</f>
        <v>0</v>
      </c>
      <c r="L8" s="28">
        <f>+F8*D8*A8</f>
        <v>0</v>
      </c>
      <c r="M8" s="28">
        <f t="shared" ref="M8:M10" si="0">I8-K8</f>
        <v>0</v>
      </c>
      <c r="N8" s="68">
        <f>(A8*0.3)*D8</f>
        <v>0</v>
      </c>
    </row>
    <row r="9" spans="1:14" ht="15.75" x14ac:dyDescent="0.25">
      <c r="A9" s="67">
        <f>+SUM(B19:B20)</f>
        <v>0</v>
      </c>
      <c r="B9" s="28">
        <v>4</v>
      </c>
      <c r="C9" s="28">
        <f>+B9*0.0254</f>
        <v>0.1016</v>
      </c>
      <c r="D9" s="28">
        <v>0.4</v>
      </c>
      <c r="E9" s="28">
        <v>0.8</v>
      </c>
      <c r="F9" s="28">
        <v>0.1</v>
      </c>
      <c r="G9" s="28">
        <f>D9*E9</f>
        <v>0.32000000000000006</v>
      </c>
      <c r="H9" s="28">
        <f>+((POWER(C9,2)*PI())/4)*A9</f>
        <v>0</v>
      </c>
      <c r="I9" s="28">
        <f>G9*A9</f>
        <v>0</v>
      </c>
      <c r="J9" s="28">
        <f>((C9+0.3)*D9*A9)-H9</f>
        <v>0</v>
      </c>
      <c r="K9" s="28">
        <f>(I9-J9-L9-((A9*3.1416*C9*C9)/4))</f>
        <v>0</v>
      </c>
      <c r="L9" s="28">
        <f>+F9*D9*A9</f>
        <v>0</v>
      </c>
      <c r="M9" s="28">
        <f t="shared" si="0"/>
        <v>0</v>
      </c>
      <c r="N9" s="68">
        <f>(A9*0.3)*D9</f>
        <v>0</v>
      </c>
    </row>
    <row r="10" spans="1:14" ht="15.75" x14ac:dyDescent="0.25">
      <c r="A10" s="67">
        <f>+SUM(B22:B23)</f>
        <v>1632</v>
      </c>
      <c r="B10" s="28">
        <v>6</v>
      </c>
      <c r="C10" s="28">
        <f t="shared" ref="C10" si="1">+B10*0.0254</f>
        <v>0.15239999999999998</v>
      </c>
      <c r="D10" s="28">
        <v>0.4</v>
      </c>
      <c r="E10" s="28">
        <v>0.8</v>
      </c>
      <c r="F10" s="28">
        <v>0.1</v>
      </c>
      <c r="G10" s="28">
        <f t="shared" ref="G10" si="2">D10*E10</f>
        <v>0.32000000000000006</v>
      </c>
      <c r="H10" s="28">
        <f t="shared" ref="H10" si="3">+((POWER(C10,2)*PI())/4)*A10</f>
        <v>29.770077811936183</v>
      </c>
      <c r="I10" s="28">
        <f t="shared" ref="I10" si="4">G10*A10</f>
        <v>522.24000000000012</v>
      </c>
      <c r="J10" s="28">
        <f t="shared" ref="J10" si="5">((C10+0.3)*D10*A10)-H10</f>
        <v>265.55664218806385</v>
      </c>
      <c r="K10" s="28">
        <f t="shared" ref="K10" si="6">(I10-J10-L10-((A10*3.1416*C10*C10)/4))</f>
        <v>161.63321038460825</v>
      </c>
      <c r="L10" s="28">
        <f t="shared" ref="L10" si="7">+F10*D10*A10</f>
        <v>65.280000000000015</v>
      </c>
      <c r="M10" s="28">
        <f t="shared" si="0"/>
        <v>360.6067896153919</v>
      </c>
      <c r="N10" s="68">
        <f>(A10*0.3)*D10</f>
        <v>195.84</v>
      </c>
    </row>
    <row r="11" spans="1:14" ht="15.75" x14ac:dyDescent="0.25">
      <c r="A11" s="6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66"/>
    </row>
    <row r="12" spans="1:14" ht="15.75" x14ac:dyDescent="0.25">
      <c r="A12" s="69">
        <f>SUM(A7:A10)</f>
        <v>1632</v>
      </c>
      <c r="B12" s="27"/>
      <c r="C12" s="27"/>
      <c r="D12" s="27"/>
      <c r="E12" s="27"/>
      <c r="F12" s="27"/>
      <c r="G12" s="27"/>
      <c r="H12" s="27"/>
      <c r="I12" s="74">
        <f t="shared" ref="I12:M12" si="8">SUM(I7:I10)</f>
        <v>522.24000000000012</v>
      </c>
      <c r="J12" s="74">
        <f t="shared" si="8"/>
        <v>265.55664218806385</v>
      </c>
      <c r="K12" s="74">
        <f t="shared" si="8"/>
        <v>161.63321038460825</v>
      </c>
      <c r="L12" s="74">
        <f t="shared" si="8"/>
        <v>65.280000000000015</v>
      </c>
      <c r="M12" s="74">
        <f t="shared" si="8"/>
        <v>360.6067896153919</v>
      </c>
      <c r="N12" s="75">
        <f>+SUM(N7:N11)</f>
        <v>195.84</v>
      </c>
    </row>
    <row r="13" spans="1:14" ht="15.75" x14ac:dyDescent="0.25">
      <c r="A13" s="6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66"/>
    </row>
    <row r="14" spans="1:14" ht="15.75" x14ac:dyDescent="0.25">
      <c r="A14" s="67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66"/>
    </row>
    <row r="15" spans="1:14" ht="15.75" x14ac:dyDescent="0.25">
      <c r="A15" s="70"/>
      <c r="B15" s="27"/>
      <c r="C15" s="2"/>
      <c r="D15" s="2"/>
      <c r="E15" s="28"/>
      <c r="F15" s="28"/>
      <c r="G15" s="28"/>
      <c r="H15" s="28"/>
      <c r="I15" s="28"/>
      <c r="J15" s="28"/>
      <c r="K15" s="28"/>
      <c r="L15" s="28"/>
      <c r="M15" s="28"/>
      <c r="N15" s="66"/>
    </row>
    <row r="16" spans="1:14" ht="15.75" x14ac:dyDescent="0.25">
      <c r="A16" s="67" t="s">
        <v>37</v>
      </c>
      <c r="B16" s="28">
        <v>0</v>
      </c>
      <c r="C16" s="31" t="s">
        <v>40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66"/>
    </row>
    <row r="17" spans="1:14" ht="15.75" x14ac:dyDescent="0.25">
      <c r="A17" s="67" t="s">
        <v>38</v>
      </c>
      <c r="B17" s="28">
        <v>0</v>
      </c>
      <c r="C17" s="31" t="s">
        <v>40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66"/>
    </row>
    <row r="18" spans="1:14" ht="15.75" x14ac:dyDescent="0.25">
      <c r="A18" s="6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66"/>
    </row>
    <row r="19" spans="1:14" ht="15.75" x14ac:dyDescent="0.25">
      <c r="A19" s="67" t="s">
        <v>37</v>
      </c>
      <c r="B19" s="28">
        <v>0</v>
      </c>
      <c r="C19" s="31" t="s">
        <v>41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66"/>
    </row>
    <row r="20" spans="1:14" ht="15.75" x14ac:dyDescent="0.25">
      <c r="A20" s="67" t="s">
        <v>38</v>
      </c>
      <c r="B20" s="28">
        <v>0</v>
      </c>
      <c r="C20" s="31" t="s">
        <v>41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66"/>
    </row>
    <row r="21" spans="1:14" ht="15.75" x14ac:dyDescent="0.25">
      <c r="A21" s="6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66"/>
    </row>
    <row r="22" spans="1:14" ht="15.75" x14ac:dyDescent="0.25">
      <c r="A22" s="67" t="s">
        <v>37</v>
      </c>
      <c r="B22" s="28">
        <v>0</v>
      </c>
      <c r="C22" s="31" t="s">
        <v>86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66"/>
    </row>
    <row r="23" spans="1:14" ht="15.75" x14ac:dyDescent="0.25">
      <c r="A23" s="67" t="s">
        <v>38</v>
      </c>
      <c r="B23" s="28">
        <v>1632</v>
      </c>
      <c r="C23" s="31" t="s">
        <v>86</v>
      </c>
      <c r="D23" s="28">
        <v>1632.12</v>
      </c>
      <c r="E23" s="28"/>
      <c r="F23" s="28"/>
      <c r="G23" s="28"/>
      <c r="H23" s="28"/>
      <c r="I23" s="28"/>
      <c r="J23" s="28"/>
      <c r="K23" s="28"/>
      <c r="L23" s="28"/>
      <c r="M23" s="28"/>
      <c r="N23" s="66"/>
    </row>
    <row r="24" spans="1:14" ht="15.75" x14ac:dyDescent="0.25">
      <c r="A24" s="71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3"/>
    </row>
    <row r="25" spans="1:14" ht="15" x14ac:dyDescent="0.25">
      <c r="D25" s="22"/>
      <c r="E25" s="21"/>
      <c r="F25" s="20"/>
      <c r="G25" s="19"/>
      <c r="H25" s="18"/>
      <c r="I25" s="18"/>
    </row>
    <row r="26" spans="1:14" ht="18.75" x14ac:dyDescent="0.2">
      <c r="A26" s="99" t="s">
        <v>175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</row>
    <row r="28" spans="1:14" ht="15.75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5"/>
    </row>
    <row r="29" spans="1:14" ht="15.75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5"/>
    </row>
    <row r="30" spans="1:14" ht="63" x14ac:dyDescent="0.2">
      <c r="A30" s="76" t="s">
        <v>26</v>
      </c>
      <c r="B30" s="76" t="s">
        <v>27</v>
      </c>
      <c r="C30" s="76" t="s">
        <v>28</v>
      </c>
      <c r="D30" s="76" t="s">
        <v>21</v>
      </c>
      <c r="E30" s="77" t="s">
        <v>22</v>
      </c>
      <c r="F30" s="77" t="s">
        <v>23</v>
      </c>
      <c r="G30" s="77" t="s">
        <v>24</v>
      </c>
      <c r="H30" s="77" t="s">
        <v>25</v>
      </c>
      <c r="I30" s="77" t="s">
        <v>29</v>
      </c>
      <c r="J30" s="77" t="s">
        <v>30</v>
      </c>
      <c r="K30" s="77" t="s">
        <v>31</v>
      </c>
      <c r="L30" s="77" t="s">
        <v>32</v>
      </c>
      <c r="M30" s="77" t="s">
        <v>33</v>
      </c>
      <c r="N30" s="76" t="s">
        <v>34</v>
      </c>
    </row>
    <row r="31" spans="1:14" ht="15.75" x14ac:dyDescent="0.25">
      <c r="A31" s="67">
        <v>0</v>
      </c>
      <c r="B31" s="28">
        <v>2.5</v>
      </c>
      <c r="C31" s="28">
        <f>+B31*0.0254</f>
        <v>6.3500000000000001E-2</v>
      </c>
      <c r="D31" s="28">
        <v>0.6</v>
      </c>
      <c r="E31" s="28">
        <v>1</v>
      </c>
      <c r="F31" s="28">
        <v>0.1</v>
      </c>
      <c r="G31" s="28">
        <f>D31*E31</f>
        <v>0.6</v>
      </c>
      <c r="H31" s="28">
        <f>+((POWER(C31,2)*PI())/4)*A31</f>
        <v>0</v>
      </c>
      <c r="I31" s="28">
        <f>G31*A31</f>
        <v>0</v>
      </c>
      <c r="J31" s="28">
        <f>((C31+0.3)*D31*A31)-H31</f>
        <v>0</v>
      </c>
      <c r="K31" s="28">
        <f>(I31-J31-L31-((A31*3.1416*C31*C31)/4))</f>
        <v>0</v>
      </c>
      <c r="L31" s="28">
        <f>+F31*D31*A31</f>
        <v>0</v>
      </c>
      <c r="M31" s="28">
        <f>I31-K31</f>
        <v>0</v>
      </c>
      <c r="N31" s="68">
        <v>0</v>
      </c>
    </row>
    <row r="32" spans="1:14" ht="15.75" x14ac:dyDescent="0.25">
      <c r="A32" s="67">
        <f>+SUM(B40:B41)</f>
        <v>677.03</v>
      </c>
      <c r="B32" s="28">
        <v>3</v>
      </c>
      <c r="C32" s="28">
        <f>+B32*0.0254</f>
        <v>7.619999999999999E-2</v>
      </c>
      <c r="D32" s="28">
        <v>0.4</v>
      </c>
      <c r="E32" s="28">
        <v>0.8</v>
      </c>
      <c r="F32" s="28">
        <v>0.1</v>
      </c>
      <c r="G32" s="28">
        <f>D32*E32</f>
        <v>0.32000000000000006</v>
      </c>
      <c r="H32" s="28">
        <f>+((POWER(C32,2)*PI())/4)*A32</f>
        <v>3.0875054811604095</v>
      </c>
      <c r="I32" s="28">
        <f>G32*A32</f>
        <v>216.64960000000002</v>
      </c>
      <c r="J32" s="28">
        <f>((C32+0.3)*D32*A32)-H32</f>
        <v>98.791968918839586</v>
      </c>
      <c r="K32" s="28">
        <f>(I32-J32-L32-((A32*3.1416*C32*C32)/4))</f>
        <v>87.688918380069154</v>
      </c>
      <c r="L32" s="28">
        <f>+F32*D32*A32</f>
        <v>27.081200000000003</v>
      </c>
      <c r="M32" s="28">
        <f t="shared" ref="M32:M34" si="9">I32-K32</f>
        <v>128.96068161993088</v>
      </c>
      <c r="N32" s="68">
        <f>(A32*0.3)*D32</f>
        <v>81.243600000000001</v>
      </c>
    </row>
    <row r="33" spans="1:15" ht="15.75" x14ac:dyDescent="0.25">
      <c r="A33" s="67">
        <f>+SUM(B43:B44)</f>
        <v>0</v>
      </c>
      <c r="B33" s="28">
        <v>4</v>
      </c>
      <c r="C33" s="28">
        <f>+B33*0.0254</f>
        <v>0.1016</v>
      </c>
      <c r="D33" s="28">
        <v>0.4</v>
      </c>
      <c r="E33" s="28">
        <v>0.8</v>
      </c>
      <c r="F33" s="28">
        <v>0.1</v>
      </c>
      <c r="G33" s="28">
        <f>D33*E33</f>
        <v>0.32000000000000006</v>
      </c>
      <c r="H33" s="28">
        <f>+((POWER(C33,2)*PI())/4)*A33</f>
        <v>0</v>
      </c>
      <c r="I33" s="28">
        <f>G33*A33</f>
        <v>0</v>
      </c>
      <c r="J33" s="28">
        <f>((C33+0.3)*D33*A33)-H33</f>
        <v>0</v>
      </c>
      <c r="K33" s="28">
        <f>(I33-J33-L33-((A33*3.1416*C33*C33)/4))</f>
        <v>0</v>
      </c>
      <c r="L33" s="28">
        <f>+F33*D33*A33</f>
        <v>0</v>
      </c>
      <c r="M33" s="28">
        <f t="shared" si="9"/>
        <v>0</v>
      </c>
      <c r="N33" s="68">
        <f>(A33*0.25)*D33</f>
        <v>0</v>
      </c>
    </row>
    <row r="34" spans="1:15" ht="15.75" x14ac:dyDescent="0.25">
      <c r="A34" s="67">
        <f>+SUM(B46:B47)</f>
        <v>0</v>
      </c>
      <c r="B34" s="28">
        <v>6</v>
      </c>
      <c r="C34" s="28">
        <f t="shared" ref="C34" si="10">+B34*0.0254</f>
        <v>0.15239999999999998</v>
      </c>
      <c r="D34" s="28">
        <v>0.4</v>
      </c>
      <c r="E34" s="28">
        <v>0.8</v>
      </c>
      <c r="F34" s="28">
        <v>0.1</v>
      </c>
      <c r="G34" s="28">
        <f t="shared" ref="G34" si="11">D34*E34</f>
        <v>0.32000000000000006</v>
      </c>
      <c r="H34" s="28">
        <f t="shared" ref="H34" si="12">+((POWER(C34,2)*PI())/4)*A34</f>
        <v>0</v>
      </c>
      <c r="I34" s="28">
        <f t="shared" ref="I34" si="13">G34*A34</f>
        <v>0</v>
      </c>
      <c r="J34" s="28">
        <f t="shared" ref="J34" si="14">((C34+0.3)*D34*A34)-H34</f>
        <v>0</v>
      </c>
      <c r="K34" s="28">
        <f t="shared" ref="K34" si="15">(I34-J34-L34-((A34*3.1416*C34*C34)/4))</f>
        <v>0</v>
      </c>
      <c r="L34" s="28">
        <f t="shared" ref="L34" si="16">+F34*D34*A34</f>
        <v>0</v>
      </c>
      <c r="M34" s="28">
        <f t="shared" si="9"/>
        <v>0</v>
      </c>
      <c r="N34" s="68">
        <f>(A34*0.3)*D34</f>
        <v>0</v>
      </c>
    </row>
    <row r="35" spans="1:15" ht="15.75" x14ac:dyDescent="0.25">
      <c r="A35" s="67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66"/>
    </row>
    <row r="36" spans="1:15" ht="15.75" x14ac:dyDescent="0.25">
      <c r="A36" s="69">
        <f>SUM(A31:A34)</f>
        <v>677.03</v>
      </c>
      <c r="B36" s="27"/>
      <c r="C36" s="27"/>
      <c r="D36" s="27"/>
      <c r="E36" s="27"/>
      <c r="F36" s="27"/>
      <c r="G36" s="27"/>
      <c r="H36" s="27"/>
      <c r="I36" s="74">
        <f t="shared" ref="I36:M36" si="17">SUM(I31:I34)</f>
        <v>216.64960000000002</v>
      </c>
      <c r="J36" s="74">
        <f t="shared" si="17"/>
        <v>98.791968918839586</v>
      </c>
      <c r="K36" s="74">
        <f t="shared" si="17"/>
        <v>87.688918380069154</v>
      </c>
      <c r="L36" s="74">
        <f t="shared" si="17"/>
        <v>27.081200000000003</v>
      </c>
      <c r="M36" s="74">
        <f t="shared" si="17"/>
        <v>128.96068161993088</v>
      </c>
      <c r="N36" s="75">
        <f>+SUM(N31:N35)</f>
        <v>81.243600000000001</v>
      </c>
    </row>
    <row r="37" spans="1:15" ht="15.75" x14ac:dyDescent="0.25">
      <c r="A37" s="67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66"/>
    </row>
    <row r="38" spans="1:15" ht="15.75" x14ac:dyDescent="0.25">
      <c r="A38" s="67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66"/>
    </row>
    <row r="39" spans="1:15" ht="15.75" x14ac:dyDescent="0.25">
      <c r="A39" s="70"/>
      <c r="B39" s="27"/>
      <c r="C39" s="2"/>
      <c r="D39" s="2"/>
      <c r="E39" s="28"/>
      <c r="F39" s="28"/>
      <c r="G39" s="28"/>
      <c r="H39" s="28"/>
      <c r="I39" s="28"/>
      <c r="J39" s="28"/>
      <c r="K39" s="28"/>
      <c r="L39" s="28"/>
      <c r="M39" s="28"/>
      <c r="N39" s="66"/>
    </row>
    <row r="40" spans="1:15" ht="15.75" x14ac:dyDescent="0.25">
      <c r="A40" s="67" t="s">
        <v>37</v>
      </c>
      <c r="B40" s="28">
        <v>0</v>
      </c>
      <c r="C40" s="89" t="s">
        <v>40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66"/>
    </row>
    <row r="41" spans="1:15" ht="15.75" x14ac:dyDescent="0.25">
      <c r="A41" s="67" t="s">
        <v>38</v>
      </c>
      <c r="B41" s="28">
        <f>559.4+117.63</f>
        <v>677.03</v>
      </c>
      <c r="C41" s="89" t="s">
        <v>40</v>
      </c>
      <c r="D41" s="28">
        <v>4752</v>
      </c>
      <c r="E41" s="28"/>
      <c r="F41" s="28"/>
      <c r="G41" s="28"/>
      <c r="H41" s="28"/>
      <c r="I41" s="28"/>
      <c r="J41" s="28"/>
      <c r="K41" s="28"/>
      <c r="L41" s="28"/>
      <c r="M41" s="28"/>
      <c r="N41" s="66"/>
      <c r="O41" s="28">
        <f>559.4+100.78+117.63+107.88+110.33+156.9</f>
        <v>1152.92</v>
      </c>
    </row>
    <row r="42" spans="1:15" ht="15.75" x14ac:dyDescent="0.25">
      <c r="A42" s="67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66"/>
    </row>
    <row r="43" spans="1:15" ht="15.75" x14ac:dyDescent="0.25">
      <c r="A43" s="67" t="s">
        <v>37</v>
      </c>
      <c r="B43" s="28">
        <v>0</v>
      </c>
      <c r="C43" s="89" t="s">
        <v>41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66"/>
    </row>
    <row r="44" spans="1:15" ht="15.75" x14ac:dyDescent="0.25">
      <c r="A44" s="67" t="s">
        <v>38</v>
      </c>
      <c r="B44" s="28">
        <v>0</v>
      </c>
      <c r="C44" s="89" t="s">
        <v>41</v>
      </c>
      <c r="D44" s="28">
        <v>118</v>
      </c>
      <c r="E44" s="28"/>
      <c r="F44" s="28"/>
      <c r="G44" s="28"/>
      <c r="H44" s="28"/>
      <c r="I44" s="28"/>
      <c r="J44" s="28"/>
      <c r="K44" s="28"/>
      <c r="L44" s="28"/>
      <c r="M44" s="28"/>
      <c r="N44" s="66"/>
    </row>
    <row r="45" spans="1:15" ht="15.75" x14ac:dyDescent="0.25">
      <c r="A45" s="67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66"/>
    </row>
    <row r="46" spans="1:15" ht="15.75" x14ac:dyDescent="0.25">
      <c r="A46" s="67" t="s">
        <v>37</v>
      </c>
      <c r="B46" s="28">
        <v>0</v>
      </c>
      <c r="C46" s="89" t="s">
        <v>86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66"/>
    </row>
    <row r="47" spans="1:15" ht="15.75" x14ac:dyDescent="0.25">
      <c r="A47" s="67" t="s">
        <v>38</v>
      </c>
      <c r="B47" s="28">
        <v>0</v>
      </c>
      <c r="C47" s="89" t="s">
        <v>86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66"/>
    </row>
    <row r="48" spans="1:15" ht="15.75" x14ac:dyDescent="0.25">
      <c r="A48" s="71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3"/>
    </row>
    <row r="49" spans="1:15" ht="15" x14ac:dyDescent="0.25">
      <c r="D49" s="22"/>
      <c r="E49" s="21"/>
      <c r="F49" s="20"/>
      <c r="G49" s="19"/>
      <c r="H49" s="18"/>
      <c r="I49" s="18"/>
    </row>
    <row r="50" spans="1:15" ht="18.75" x14ac:dyDescent="0.2">
      <c r="A50" s="99" t="s">
        <v>176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</row>
    <row r="52" spans="1:15" ht="15.75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5"/>
    </row>
    <row r="53" spans="1:15" ht="15.75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5"/>
    </row>
    <row r="54" spans="1:15" ht="63" x14ac:dyDescent="0.2">
      <c r="A54" s="76" t="s">
        <v>26</v>
      </c>
      <c r="B54" s="76" t="s">
        <v>27</v>
      </c>
      <c r="C54" s="76" t="s">
        <v>28</v>
      </c>
      <c r="D54" s="76" t="s">
        <v>21</v>
      </c>
      <c r="E54" s="77" t="s">
        <v>22</v>
      </c>
      <c r="F54" s="77" t="s">
        <v>23</v>
      </c>
      <c r="G54" s="77" t="s">
        <v>24</v>
      </c>
      <c r="H54" s="77" t="s">
        <v>25</v>
      </c>
      <c r="I54" s="77" t="s">
        <v>29</v>
      </c>
      <c r="J54" s="77" t="s">
        <v>30</v>
      </c>
      <c r="K54" s="77" t="s">
        <v>31</v>
      </c>
      <c r="L54" s="77" t="s">
        <v>32</v>
      </c>
      <c r="M54" s="77" t="s">
        <v>33</v>
      </c>
      <c r="N54" s="76" t="s">
        <v>34</v>
      </c>
    </row>
    <row r="55" spans="1:15" ht="15.75" x14ac:dyDescent="0.25">
      <c r="A55" s="67">
        <v>0</v>
      </c>
      <c r="B55" s="28">
        <v>2.5</v>
      </c>
      <c r="C55" s="28">
        <f>+B55*0.0254</f>
        <v>6.3500000000000001E-2</v>
      </c>
      <c r="D55" s="28">
        <v>0.6</v>
      </c>
      <c r="E55" s="28">
        <v>1</v>
      </c>
      <c r="F55" s="28">
        <v>0.1</v>
      </c>
      <c r="G55" s="28">
        <f>D55*E55</f>
        <v>0.6</v>
      </c>
      <c r="H55" s="28">
        <f>+((POWER(C55,2)*PI())/4)*A55</f>
        <v>0</v>
      </c>
      <c r="I55" s="28">
        <f>G55*A55</f>
        <v>0</v>
      </c>
      <c r="J55" s="28">
        <f>((C55+0.3)*D55*A55)-H55</f>
        <v>0</v>
      </c>
      <c r="K55" s="28">
        <f>(I55-J55-L55-((A55*3.1416*C55*C55)/4))</f>
        <v>0</v>
      </c>
      <c r="L55" s="28">
        <f>+F55*D55*A55</f>
        <v>0</v>
      </c>
      <c r="M55" s="28">
        <f>I55-K55</f>
        <v>0</v>
      </c>
      <c r="N55" s="68">
        <v>0</v>
      </c>
    </row>
    <row r="56" spans="1:15" ht="15.75" x14ac:dyDescent="0.25">
      <c r="A56" s="67">
        <f>+SUM(B64:B65)</f>
        <v>4566.5200000000004</v>
      </c>
      <c r="B56" s="28">
        <v>3</v>
      </c>
      <c r="C56" s="28">
        <f>+B56*0.0254</f>
        <v>7.619999999999999E-2</v>
      </c>
      <c r="D56" s="28">
        <v>0.4</v>
      </c>
      <c r="E56" s="28">
        <v>0.8</v>
      </c>
      <c r="F56" s="28">
        <v>0.1</v>
      </c>
      <c r="G56" s="28">
        <f>D56*E56</f>
        <v>0.32000000000000006</v>
      </c>
      <c r="H56" s="28">
        <f>+((POWER(C56,2)*PI())/4)*A56</f>
        <v>20.825008537034748</v>
      </c>
      <c r="I56" s="28">
        <f>G56*A56</f>
        <v>1461.2864000000004</v>
      </c>
      <c r="J56" s="28">
        <f>((C56+0.3)*D56*A56)-H56</f>
        <v>666.34492106296534</v>
      </c>
      <c r="K56" s="28">
        <f>(I56-J56-L56-((A56*3.1416*C56*C56)/4))</f>
        <v>591.45562170207143</v>
      </c>
      <c r="L56" s="28">
        <f>+F56*D56*A56</f>
        <v>182.66080000000005</v>
      </c>
      <c r="M56" s="28">
        <f t="shared" ref="M56:M58" si="18">I56-K56</f>
        <v>869.83077829792899</v>
      </c>
      <c r="N56" s="68">
        <f>(A56*0.26)*D56+6.12</f>
        <v>481.03808000000015</v>
      </c>
    </row>
    <row r="57" spans="1:15" ht="15.75" x14ac:dyDescent="0.25">
      <c r="A57" s="67">
        <f>+SUM(B67:B68)</f>
        <v>394</v>
      </c>
      <c r="B57" s="28">
        <v>4</v>
      </c>
      <c r="C57" s="28">
        <f>+B57*0.0254</f>
        <v>0.1016</v>
      </c>
      <c r="D57" s="28">
        <v>0.4</v>
      </c>
      <c r="E57" s="28">
        <v>0.8</v>
      </c>
      <c r="F57" s="28">
        <v>0.1</v>
      </c>
      <c r="G57" s="28">
        <f>D57*E57</f>
        <v>0.32000000000000006</v>
      </c>
      <c r="H57" s="28">
        <f>+((POWER(C57,2)*PI())/4)*A57</f>
        <v>3.1942839482306256</v>
      </c>
      <c r="I57" s="28">
        <f>G57*A57</f>
        <v>126.08000000000003</v>
      </c>
      <c r="J57" s="28">
        <f>((C57+0.3)*D57*A57)-H57</f>
        <v>60.097876051769376</v>
      </c>
      <c r="K57" s="28">
        <f>(I57-J57-L57-((A57*3.1416*C57*C57)/4))</f>
        <v>47.027832530374646</v>
      </c>
      <c r="L57" s="28">
        <f>+F57*D57*A57</f>
        <v>15.760000000000003</v>
      </c>
      <c r="M57" s="28">
        <f t="shared" si="18"/>
        <v>79.052167469625374</v>
      </c>
      <c r="N57" s="68">
        <f>(A57*0.25)*D57</f>
        <v>39.400000000000006</v>
      </c>
    </row>
    <row r="58" spans="1:15" ht="15.75" x14ac:dyDescent="0.25">
      <c r="A58" s="67">
        <f>+SUM(B70:B71)</f>
        <v>225.21</v>
      </c>
      <c r="B58" s="28">
        <v>6</v>
      </c>
      <c r="C58" s="28">
        <f t="shared" ref="C58" si="19">+B58*0.0254</f>
        <v>0.15239999999999998</v>
      </c>
      <c r="D58" s="28">
        <v>0.4</v>
      </c>
      <c r="E58" s="28">
        <v>0.8</v>
      </c>
      <c r="F58" s="28">
        <v>0.1</v>
      </c>
      <c r="G58" s="28">
        <f t="shared" ref="G58" si="20">D58*E58</f>
        <v>0.32000000000000006</v>
      </c>
      <c r="H58" s="28">
        <f t="shared" ref="H58" si="21">+((POWER(C58,2)*PI())/4)*A58</f>
        <v>4.1081612892317079</v>
      </c>
      <c r="I58" s="28">
        <f t="shared" ref="I58" si="22">G58*A58</f>
        <v>72.067200000000014</v>
      </c>
      <c r="J58" s="28">
        <f t="shared" ref="J58" si="23">((C58+0.3)*D58*A58)-H58</f>
        <v>36.645840310768293</v>
      </c>
      <c r="K58" s="28">
        <f t="shared" ref="K58" si="24">(I58-J58-L58-((A58*3.1416*C58*C58)/4))</f>
        <v>22.30478879333188</v>
      </c>
      <c r="L58" s="28">
        <f t="shared" ref="L58" si="25">+F58*D58*A58</f>
        <v>9.0084000000000017</v>
      </c>
      <c r="M58" s="28">
        <f t="shared" si="18"/>
        <v>49.762411206668133</v>
      </c>
      <c r="N58" s="68">
        <f>(A58*0.25)*D58</f>
        <v>22.521000000000001</v>
      </c>
    </row>
    <row r="59" spans="1:15" ht="15.75" x14ac:dyDescent="0.25">
      <c r="A59" s="67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66"/>
    </row>
    <row r="60" spans="1:15" ht="15.75" x14ac:dyDescent="0.25">
      <c r="A60" s="69">
        <f>SUM(A55:A58)</f>
        <v>5185.7300000000005</v>
      </c>
      <c r="B60" s="27"/>
      <c r="C60" s="27"/>
      <c r="D60" s="27"/>
      <c r="E60" s="27"/>
      <c r="F60" s="27"/>
      <c r="G60" s="27"/>
      <c r="H60" s="27"/>
      <c r="I60" s="74">
        <f t="shared" ref="I60:M60" si="26">SUM(I55:I58)</f>
        <v>1659.4336000000003</v>
      </c>
      <c r="J60" s="74">
        <f t="shared" si="26"/>
        <v>763.08863742550307</v>
      </c>
      <c r="K60" s="74">
        <f t="shared" si="26"/>
        <v>660.788243025778</v>
      </c>
      <c r="L60" s="74">
        <f t="shared" si="26"/>
        <v>207.42920000000004</v>
      </c>
      <c r="M60" s="74">
        <f t="shared" si="26"/>
        <v>998.64535697422252</v>
      </c>
      <c r="N60" s="75">
        <f>+SUM(N55:N59)+14.18</f>
        <v>557.13908000000004</v>
      </c>
    </row>
    <row r="61" spans="1:15" ht="15.75" x14ac:dyDescent="0.25">
      <c r="A61" s="67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66"/>
    </row>
    <row r="62" spans="1:15" ht="15.75" x14ac:dyDescent="0.25">
      <c r="A62" s="67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66"/>
    </row>
    <row r="63" spans="1:15" ht="15.75" x14ac:dyDescent="0.25">
      <c r="A63" s="70"/>
      <c r="B63" s="27"/>
      <c r="C63" s="2"/>
      <c r="D63" s="2"/>
      <c r="E63" s="28"/>
      <c r="F63" s="28"/>
      <c r="G63" s="28"/>
      <c r="H63" s="28"/>
      <c r="I63" s="28"/>
      <c r="J63" s="28"/>
      <c r="K63" s="28"/>
      <c r="L63" s="28"/>
      <c r="M63" s="28"/>
      <c r="N63" s="66"/>
    </row>
    <row r="64" spans="1:15" ht="15.75" x14ac:dyDescent="0.25">
      <c r="A64" s="67" t="s">
        <v>37</v>
      </c>
      <c r="B64" s="28">
        <f>4566.52</f>
        <v>4566.5200000000004</v>
      </c>
      <c r="C64" s="89" t="s">
        <v>40</v>
      </c>
      <c r="D64" s="28">
        <v>7241</v>
      </c>
      <c r="E64" s="28"/>
      <c r="F64" s="28"/>
      <c r="G64" s="28"/>
      <c r="H64" s="28"/>
      <c r="I64" s="28"/>
      <c r="J64" s="28"/>
      <c r="K64" s="28"/>
      <c r="L64" s="28"/>
      <c r="M64" s="28"/>
      <c r="N64" s="66"/>
      <c r="O64" s="28">
        <f>4566.52+120.36+140.34+71.28+68.56+51.99+63.64</f>
        <v>5082.6900000000005</v>
      </c>
    </row>
    <row r="65" spans="1:15" ht="15.75" x14ac:dyDescent="0.25">
      <c r="A65" s="67" t="s">
        <v>38</v>
      </c>
      <c r="B65" s="28">
        <v>0</v>
      </c>
      <c r="C65" s="89" t="s">
        <v>40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66"/>
    </row>
    <row r="66" spans="1:15" ht="15.75" x14ac:dyDescent="0.25">
      <c r="A66" s="67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66"/>
    </row>
    <row r="67" spans="1:15" ht="15.75" x14ac:dyDescent="0.25">
      <c r="A67" s="67" t="s">
        <v>37</v>
      </c>
      <c r="B67" s="28">
        <v>394</v>
      </c>
      <c r="C67" s="89" t="s">
        <v>41</v>
      </c>
      <c r="D67" s="28">
        <v>502</v>
      </c>
      <c r="E67" s="28"/>
      <c r="F67" s="28"/>
      <c r="G67" s="28"/>
      <c r="H67" s="28"/>
      <c r="I67" s="28"/>
      <c r="J67" s="28"/>
      <c r="K67" s="28"/>
      <c r="L67" s="28"/>
      <c r="M67" s="28"/>
      <c r="N67" s="66"/>
      <c r="O67" s="28">
        <f>393.64</f>
        <v>393.64</v>
      </c>
    </row>
    <row r="68" spans="1:15" ht="15.75" x14ac:dyDescent="0.25">
      <c r="A68" s="67" t="s">
        <v>38</v>
      </c>
      <c r="B68" s="28">
        <v>0</v>
      </c>
      <c r="C68" s="89" t="s">
        <v>41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66"/>
    </row>
    <row r="69" spans="1:15" ht="15.75" x14ac:dyDescent="0.25">
      <c r="A69" s="67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66"/>
    </row>
    <row r="70" spans="1:15" ht="15.75" x14ac:dyDescent="0.25">
      <c r="A70" s="67" t="s">
        <v>37</v>
      </c>
      <c r="B70" s="28">
        <f>220+5.21</f>
        <v>225.21</v>
      </c>
      <c r="C70" s="89" t="s">
        <v>86</v>
      </c>
      <c r="D70" s="28">
        <v>329</v>
      </c>
      <c r="E70" s="28"/>
      <c r="F70" s="28"/>
      <c r="G70" s="28"/>
      <c r="H70" s="28"/>
      <c r="I70" s="28"/>
      <c r="J70" s="28"/>
      <c r="K70" s="28"/>
      <c r="L70" s="28"/>
      <c r="M70" s="28"/>
      <c r="N70" s="66"/>
    </row>
    <row r="71" spans="1:15" ht="15.75" x14ac:dyDescent="0.25">
      <c r="A71" s="67" t="s">
        <v>38</v>
      </c>
      <c r="B71" s="28">
        <v>0</v>
      </c>
      <c r="C71" s="89" t="s">
        <v>86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66"/>
    </row>
    <row r="72" spans="1:15" ht="15.75" x14ac:dyDescent="0.25">
      <c r="A72" s="71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3"/>
    </row>
    <row r="73" spans="1:15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</row>
    <row r="74" spans="1:15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</row>
    <row r="75" spans="1:15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</row>
    <row r="76" spans="1:15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</row>
    <row r="77" spans="1:15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</row>
    <row r="78" spans="1:15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</row>
    <row r="79" spans="1:15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</row>
    <row r="80" spans="1:15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 x14ac:dyDescent="0.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1:14" x14ac:dyDescent="0.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1:14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</row>
    <row r="86" spans="1:14" x14ac:dyDescent="0.2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1:14" x14ac:dyDescent="0.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1:14" x14ac:dyDescent="0.2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1:14" x14ac:dyDescent="0.2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1:14" x14ac:dyDescent="0.2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1:14" x14ac:dyDescent="0.2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1:14" x14ac:dyDescent="0.2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1:14" x14ac:dyDescent="0.2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1:14" x14ac:dyDescent="0.2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1:14" x14ac:dyDescent="0.2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1:14" ht="15.75" x14ac:dyDescent="0.25">
      <c r="A96" s="102"/>
      <c r="B96" s="103"/>
      <c r="C96" s="103"/>
      <c r="D96" s="103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1:14" ht="15.75" x14ac:dyDescent="0.25">
      <c r="A97" s="67"/>
      <c r="B97" s="28"/>
      <c r="C97" s="31"/>
      <c r="D97" s="28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1:14" ht="15.75" x14ac:dyDescent="0.25">
      <c r="A98" s="67"/>
      <c r="B98" s="28"/>
      <c r="C98" s="31"/>
      <c r="D98" s="28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1:14" ht="15.75" x14ac:dyDescent="0.25">
      <c r="A99" s="67"/>
      <c r="B99" s="28"/>
      <c r="C99" s="28"/>
      <c r="D99" s="28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1:14" ht="15.75" x14ac:dyDescent="0.25">
      <c r="A100" s="67"/>
      <c r="B100" s="28"/>
      <c r="C100" s="31"/>
      <c r="D100" s="28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1:14" ht="15.75" x14ac:dyDescent="0.25">
      <c r="A101" s="67"/>
      <c r="B101" s="28"/>
      <c r="C101" s="31"/>
      <c r="D101" s="28"/>
      <c r="E101" s="25"/>
      <c r="F101" s="25"/>
      <c r="G101" s="25"/>
      <c r="H101" s="25"/>
      <c r="I101" s="25"/>
      <c r="J101" s="25"/>
      <c r="K101" s="25"/>
      <c r="L101" s="25"/>
      <c r="M101" s="25"/>
      <c r="N101" s="25"/>
    </row>
    <row r="102" spans="1:14" ht="15.75" x14ac:dyDescent="0.25">
      <c r="A102" s="67"/>
      <c r="B102" s="28"/>
      <c r="C102" s="28"/>
      <c r="D102" s="28"/>
      <c r="E102" s="25"/>
      <c r="F102" s="25"/>
      <c r="G102" s="25"/>
      <c r="H102" s="25"/>
      <c r="I102" s="25"/>
      <c r="J102" s="25"/>
      <c r="K102" s="25"/>
      <c r="L102" s="25"/>
      <c r="M102" s="25"/>
      <c r="N102" s="25"/>
    </row>
    <row r="103" spans="1:14" ht="15.75" x14ac:dyDescent="0.25">
      <c r="A103" s="67"/>
      <c r="B103" s="28"/>
      <c r="C103" s="31"/>
      <c r="D103" s="28"/>
      <c r="E103" s="25"/>
      <c r="F103" s="25"/>
      <c r="G103" s="25"/>
      <c r="H103" s="25"/>
      <c r="I103" s="25"/>
      <c r="J103" s="25"/>
      <c r="K103" s="25"/>
      <c r="L103" s="25"/>
      <c r="M103" s="25"/>
      <c r="N103" s="25"/>
    </row>
    <row r="104" spans="1:14" ht="15.75" x14ac:dyDescent="0.25">
      <c r="A104" s="67"/>
      <c r="B104" s="28"/>
      <c r="C104" s="31"/>
      <c r="D104" s="28"/>
      <c r="E104" s="25"/>
      <c r="F104" s="25"/>
      <c r="G104" s="25"/>
      <c r="H104" s="25"/>
      <c r="I104" s="25"/>
      <c r="J104" s="25"/>
      <c r="K104" s="25"/>
      <c r="L104" s="25"/>
      <c r="M104" s="25"/>
      <c r="N104" s="25"/>
    </row>
    <row r="105" spans="1:14" x14ac:dyDescent="0.2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</row>
    <row r="106" spans="1:14" x14ac:dyDescent="0.2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</row>
    <row r="107" spans="1:14" x14ac:dyDescent="0.2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</row>
    <row r="108" spans="1:14" x14ac:dyDescent="0.2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</row>
    <row r="109" spans="1:14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</row>
    <row r="110" spans="1:14" x14ac:dyDescent="0.2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</row>
    <row r="111" spans="1:14" x14ac:dyDescent="0.2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1:14" x14ac:dyDescent="0.2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</row>
    <row r="113" spans="1:14" x14ac:dyDescent="0.2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1:14" x14ac:dyDescent="0.2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</row>
    <row r="115" spans="1:14" x14ac:dyDescent="0.2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1:14" x14ac:dyDescent="0.2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</row>
    <row r="117" spans="1:14" x14ac:dyDescent="0.2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1:14" x14ac:dyDescent="0.2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</row>
    <row r="119" spans="1:14" x14ac:dyDescent="0.2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1:14" x14ac:dyDescent="0.2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</row>
    <row r="121" spans="1:14" x14ac:dyDescent="0.2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</row>
    <row r="122" spans="1:14" x14ac:dyDescent="0.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</row>
    <row r="123" spans="1:14" x14ac:dyDescent="0.2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</row>
    <row r="124" spans="1:14" x14ac:dyDescent="0.2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</row>
    <row r="125" spans="1:14" x14ac:dyDescent="0.2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</row>
    <row r="126" spans="1:14" x14ac:dyDescent="0.2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</row>
    <row r="127" spans="1:14" x14ac:dyDescent="0.2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</row>
    <row r="128" spans="1:14" x14ac:dyDescent="0.2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</row>
    <row r="129" spans="1:14" x14ac:dyDescent="0.2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</row>
    <row r="130" spans="1:14" x14ac:dyDescent="0.2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</row>
    <row r="131" spans="1:14" x14ac:dyDescent="0.2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</row>
    <row r="132" spans="1:14" x14ac:dyDescent="0.2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</row>
    <row r="133" spans="1:14" x14ac:dyDescent="0.2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</row>
    <row r="134" spans="1:14" x14ac:dyDescent="0.2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</row>
    <row r="135" spans="1:14" x14ac:dyDescent="0.2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</row>
    <row r="136" spans="1:14" x14ac:dyDescent="0.2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</row>
    <row r="137" spans="1:14" x14ac:dyDescent="0.2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</row>
    <row r="138" spans="1:14" x14ac:dyDescent="0.2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</row>
    <row r="139" spans="1:14" x14ac:dyDescent="0.2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</row>
    <row r="140" spans="1:14" x14ac:dyDescent="0.2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</row>
  </sheetData>
  <mergeCells count="4">
    <mergeCell ref="A2:N2"/>
    <mergeCell ref="A96:D96"/>
    <mergeCell ref="A26:N26"/>
    <mergeCell ref="A50:N50"/>
  </mergeCells>
  <printOptions horizontalCentered="1"/>
  <pageMargins left="0.55118110236220474" right="0.70866141732283472" top="0.74803149606299213" bottom="0.74803149606299213" header="0.31496062992125984" footer="0.31496062992125984"/>
  <pageSetup paperSize="11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PRESUPUESTO</vt:lpstr>
      <vt:lpstr>GENERADORES</vt:lpstr>
      <vt:lpstr>GENERADORES!Área_de_impresión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2018-04-12T17:58:26Z</dcterms:modified>
</cp:coreProperties>
</file>